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7752"/>
  </bookViews>
  <sheets>
    <sheet name="АДМ.ХОЗ" sheetId="12" r:id="rId1"/>
  </sheets>
  <definedNames>
    <definedName name="_xlnm.Print_Titles" localSheetId="0">АДМ.ХОЗ!$10:$12</definedName>
    <definedName name="_xlnm.Print_Area" localSheetId="0">АДМ.ХОЗ!$A$1:$AI$40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2"/>
  <c r="N36" l="1"/>
  <c r="N38" s="1"/>
  <c r="T38" l="1"/>
  <c r="U38"/>
  <c r="L36" l="1"/>
  <c r="L38" s="1"/>
  <c r="M36"/>
  <c r="M38" s="1"/>
  <c r="I34" l="1"/>
  <c r="K34" s="1"/>
  <c r="I33"/>
  <c r="K33" s="1"/>
  <c r="E36"/>
  <c r="E38" s="1"/>
  <c r="AJ35"/>
  <c r="I35"/>
  <c r="K35" s="1"/>
  <c r="R34" l="1"/>
  <c r="R33"/>
  <c r="R35"/>
  <c r="V35" s="1"/>
  <c r="V33" l="1"/>
  <c r="AA33"/>
  <c r="V34"/>
  <c r="AA34"/>
  <c r="AA35"/>
  <c r="AB35" s="1"/>
  <c r="AH35" s="1"/>
  <c r="I27"/>
  <c r="I25"/>
  <c r="AB34" l="1"/>
  <c r="AH34" s="1"/>
  <c r="AB33"/>
  <c r="AH33" s="1"/>
  <c r="I26"/>
  <c r="I32" l="1"/>
  <c r="K32" s="1"/>
  <c r="I31"/>
  <c r="K31" s="1"/>
  <c r="I30"/>
  <c r="K30" s="1"/>
  <c r="I29"/>
  <c r="K29" s="1"/>
  <c r="K28"/>
  <c r="K27"/>
  <c r="K26"/>
  <c r="K25"/>
  <c r="I24"/>
  <c r="K24" s="1"/>
  <c r="I23"/>
  <c r="K23" s="1"/>
  <c r="I22"/>
  <c r="K22" s="1"/>
  <c r="I21"/>
  <c r="K21" s="1"/>
  <c r="I20"/>
  <c r="K20" s="1"/>
  <c r="I19"/>
  <c r="K19" s="1"/>
  <c r="I18"/>
  <c r="K18" s="1"/>
  <c r="I17"/>
  <c r="K17" s="1"/>
  <c r="I16"/>
  <c r="K16" s="1"/>
  <c r="I15"/>
  <c r="I14"/>
  <c r="J14" s="1"/>
  <c r="I13"/>
  <c r="J13" s="1"/>
  <c r="AG21" l="1"/>
  <c r="AG25"/>
  <c r="AG23"/>
  <c r="AG20"/>
  <c r="AG24"/>
  <c r="AG26"/>
  <c r="AG22"/>
  <c r="J36"/>
  <c r="J38" s="1"/>
  <c r="K15"/>
  <c r="I36"/>
  <c r="I38" s="1"/>
  <c r="R18"/>
  <c r="V18" s="1"/>
  <c r="AC23"/>
  <c r="R23"/>
  <c r="V23" s="1"/>
  <c r="R31"/>
  <c r="V31" s="1"/>
  <c r="R27"/>
  <c r="AA27" s="1"/>
  <c r="AC25"/>
  <c r="R25"/>
  <c r="V25" s="1"/>
  <c r="R28"/>
  <c r="V28" s="1"/>
  <c r="R17"/>
  <c r="V17" s="1"/>
  <c r="R30"/>
  <c r="V30" s="1"/>
  <c r="AC20"/>
  <c r="R20"/>
  <c r="V20" s="1"/>
  <c r="AC21"/>
  <c r="AC22"/>
  <c r="R22"/>
  <c r="V22" s="1"/>
  <c r="AC24"/>
  <c r="R24"/>
  <c r="V24" s="1"/>
  <c r="R21"/>
  <c r="V21" s="1"/>
  <c r="R29"/>
  <c r="V29" s="1"/>
  <c r="R32"/>
  <c r="V32" s="1"/>
  <c r="K14"/>
  <c r="R19"/>
  <c r="V19" s="1"/>
  <c r="R16"/>
  <c r="V16" s="1"/>
  <c r="K13"/>
  <c r="AC26"/>
  <c r="R26"/>
  <c r="Z26" s="1"/>
  <c r="Z24" l="1"/>
  <c r="AA29"/>
  <c r="AA16"/>
  <c r="AB16" s="1"/>
  <c r="AH16" s="1"/>
  <c r="Z25"/>
  <c r="AB25" s="1"/>
  <c r="AH25" s="1"/>
  <c r="AD13"/>
  <c r="AD36" s="1"/>
  <c r="AD38" s="1"/>
  <c r="AA32"/>
  <c r="AA18"/>
  <c r="AA30"/>
  <c r="AF14"/>
  <c r="AF36" s="1"/>
  <c r="AF38" s="1"/>
  <c r="AG15"/>
  <c r="AG36" s="1"/>
  <c r="AG38" s="1"/>
  <c r="Q15"/>
  <c r="Q36" s="1"/>
  <c r="Q38" s="1"/>
  <c r="Z23"/>
  <c r="AB23" s="1"/>
  <c r="AH23" s="1"/>
  <c r="R15"/>
  <c r="AA28"/>
  <c r="AB28" s="1"/>
  <c r="Z21"/>
  <c r="AC15"/>
  <c r="Z20"/>
  <c r="AA19"/>
  <c r="AB19" s="1"/>
  <c r="AH19" s="1"/>
  <c r="AA17"/>
  <c r="AB17" s="1"/>
  <c r="AH17" s="1"/>
  <c r="AA31"/>
  <c r="AB31" s="1"/>
  <c r="AH31" s="1"/>
  <c r="Z22"/>
  <c r="AB22" s="1"/>
  <c r="AH22" s="1"/>
  <c r="AB32"/>
  <c r="AH32" s="1"/>
  <c r="AB29"/>
  <c r="AH29" s="1"/>
  <c r="AB30"/>
  <c r="AH30" s="1"/>
  <c r="AB18"/>
  <c r="AH18" s="1"/>
  <c r="AI21"/>
  <c r="K36"/>
  <c r="K38" s="1"/>
  <c r="V27"/>
  <c r="AB27" s="1"/>
  <c r="AH27" s="1"/>
  <c r="AI22"/>
  <c r="AI24"/>
  <c r="AI20"/>
  <c r="AI25"/>
  <c r="AI23"/>
  <c r="AB21"/>
  <c r="AH21" s="1"/>
  <c r="AB24"/>
  <c r="AH24" s="1"/>
  <c r="AI26"/>
  <c r="AB20"/>
  <c r="AH20" s="1"/>
  <c r="V26"/>
  <c r="AB26" s="1"/>
  <c r="AH26" s="1"/>
  <c r="AE36"/>
  <c r="AE38" s="1"/>
  <c r="AC13"/>
  <c r="R13"/>
  <c r="W13" s="1"/>
  <c r="R14"/>
  <c r="V14" s="1"/>
  <c r="AC14"/>
  <c r="AC36" l="1"/>
  <c r="AC38" s="1"/>
  <c r="Z15"/>
  <c r="Y14"/>
  <c r="V15"/>
  <c r="AB15" s="1"/>
  <c r="AH15" s="1"/>
  <c r="R36"/>
  <c r="R38" s="1"/>
  <c r="AA36"/>
  <c r="AA38" s="1"/>
  <c r="AI15"/>
  <c r="Z36"/>
  <c r="Z38" s="1"/>
  <c r="AH28"/>
  <c r="AI14"/>
  <c r="V13"/>
  <c r="V36" s="1"/>
  <c r="V38" s="1"/>
  <c r="W36"/>
  <c r="W38" s="1"/>
  <c r="AI13"/>
  <c r="AB14" l="1"/>
  <c r="AH14" s="1"/>
  <c r="Y36"/>
  <c r="Y38" s="1"/>
  <c r="AI36"/>
  <c r="AI38" s="1"/>
  <c r="X36"/>
  <c r="X38" s="1"/>
  <c r="AB13" l="1"/>
  <c r="AB36" s="1"/>
  <c r="AB38" s="1"/>
  <c r="AH13" l="1"/>
  <c r="AH36" s="1"/>
  <c r="AH38" s="1"/>
</calcChain>
</file>

<file path=xl/sharedStrings.xml><?xml version="1.0" encoding="utf-8"?>
<sst xmlns="http://schemas.openxmlformats.org/spreadsheetml/2006/main" count="123" uniqueCount="87">
  <si>
    <t>№</t>
  </si>
  <si>
    <t>ФИО</t>
  </si>
  <si>
    <t>Наименование должностей</t>
  </si>
  <si>
    <t>Образование</t>
  </si>
  <si>
    <t>Кол-во единиц</t>
  </si>
  <si>
    <t>Стаж</t>
  </si>
  <si>
    <t>Категория / Разряд</t>
  </si>
  <si>
    <t>Коэффициент</t>
  </si>
  <si>
    <t>Итого по единицам</t>
  </si>
  <si>
    <t>Повышение за работу в сельской местности
 (25%)</t>
  </si>
  <si>
    <t>Ставка с учетом повышения</t>
  </si>
  <si>
    <t>20%</t>
  </si>
  <si>
    <t>30%</t>
  </si>
  <si>
    <t>Доплата за работу в ночное время</t>
  </si>
  <si>
    <t>Сумма вручную</t>
  </si>
  <si>
    <t>За уборку помещений, использующим дезинфицирующие средства</t>
  </si>
  <si>
    <t>За уборку  туалетов с использованием дезинфицирующих средств</t>
  </si>
  <si>
    <t>10%</t>
  </si>
  <si>
    <t>Надбавка за особые условия труда</t>
  </si>
  <si>
    <t>ФЗП за месяц</t>
  </si>
  <si>
    <t>Оздоровление</t>
  </si>
  <si>
    <t>ФЗП за год</t>
  </si>
  <si>
    <t>БДО 17697</t>
  </si>
  <si>
    <t xml:space="preserve">A1-3-1                                            </t>
  </si>
  <si>
    <t>ИТОГО:</t>
  </si>
  <si>
    <t>УТВЕРЖДАЮ:</t>
  </si>
  <si>
    <t>Д   о   п   л   а   т   ы</t>
  </si>
  <si>
    <t>Всего доплат</t>
  </si>
  <si>
    <t>Педагогическое мастерство: педагог-модератор</t>
  </si>
  <si>
    <t>За работу с детьми с особенными потребностями</t>
  </si>
  <si>
    <t>Педагогическое мастерство: педагог-эксперт</t>
  </si>
  <si>
    <t>доплаты</t>
  </si>
  <si>
    <t>В4-4</t>
  </si>
  <si>
    <t>Меңгеруші</t>
  </si>
  <si>
    <t>Жоғары</t>
  </si>
  <si>
    <t>мед.бике</t>
  </si>
  <si>
    <t>Арнайы орта</t>
  </si>
  <si>
    <t>есепші</t>
  </si>
  <si>
    <t>жұмысшы</t>
  </si>
  <si>
    <t>дворник</t>
  </si>
  <si>
    <t>шар.меңг.</t>
  </si>
  <si>
    <t>тәрб.көм.</t>
  </si>
  <si>
    <t>аспазшы</t>
  </si>
  <si>
    <t>кір жуушы</t>
  </si>
  <si>
    <t>күзетші</t>
  </si>
  <si>
    <t>кастелянша</t>
  </si>
  <si>
    <t xml:space="preserve"> </t>
  </si>
  <si>
    <t>R-3</t>
  </si>
  <si>
    <t>С3</t>
  </si>
  <si>
    <t>D</t>
  </si>
  <si>
    <t>R-2</t>
  </si>
  <si>
    <t>R-1</t>
  </si>
  <si>
    <t>ИТОГО Леч,пос. МБ+РБ</t>
  </si>
  <si>
    <t>Тарификация</t>
  </si>
  <si>
    <t>Дюсекова Г</t>
  </si>
  <si>
    <t>Иманбекова М</t>
  </si>
  <si>
    <t>Курмангалиева Б</t>
  </si>
  <si>
    <t>Алтынбеков И</t>
  </si>
  <si>
    <t>Байсеитов Д</t>
  </si>
  <si>
    <t>R-5</t>
  </si>
  <si>
    <t>Рабочий</t>
  </si>
  <si>
    <t>Байпакова Г</t>
  </si>
  <si>
    <t>Разница 
РБ мед/пер</t>
  </si>
  <si>
    <t>Оздоровление 
разница мед/пер</t>
  </si>
  <si>
    <t>Кыдырманова С.Ж</t>
  </si>
  <si>
    <t>Заведующий : Кыдырманова С .Ж.</t>
  </si>
  <si>
    <t>Сатыбалдина М</t>
  </si>
  <si>
    <t>Разница
РБ 
100%</t>
  </si>
  <si>
    <t>Оздоровление разница 100%</t>
  </si>
  <si>
    <t>Оздоровление разница 30%</t>
  </si>
  <si>
    <t>Болатов Е</t>
  </si>
  <si>
    <t>Разница
РБ 
30%</t>
  </si>
  <si>
    <t>Нургазинова З</t>
  </si>
  <si>
    <t>Курманова</t>
  </si>
  <si>
    <t>Вакант</t>
  </si>
  <si>
    <t>Истопник</t>
  </si>
  <si>
    <t>Зона расш</t>
  </si>
  <si>
    <t>надбавка
празд и выход дней</t>
  </si>
  <si>
    <t>Д/с АЙКУН  с Карабулак на 01.01.2025</t>
  </si>
  <si>
    <t>Бухгалтер:                                      Кунболатова Н.А.</t>
  </si>
  <si>
    <t>Кунболатова Н</t>
  </si>
  <si>
    <t>Абдықалықова М</t>
  </si>
  <si>
    <t>R-4</t>
  </si>
  <si>
    <t>Сагадиева А</t>
  </si>
  <si>
    <t>Разница Разрядникам 
100%</t>
  </si>
  <si>
    <t>Разница РБ
100%</t>
  </si>
  <si>
    <t>Оздоровление     РБ разница 100%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</si>
</sst>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13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1" fontId="1" fillId="0" borderId="0" xfId="0" applyNumberFormat="1" applyFont="1"/>
    <xf numFmtId="1" fontId="6" fillId="3" borderId="0" xfId="0" applyNumberFormat="1" applyFont="1" applyFill="1"/>
    <xf numFmtId="1" fontId="5" fillId="0" borderId="0" xfId="0" applyNumberFormat="1" applyFont="1"/>
    <xf numFmtId="1" fontId="6" fillId="2" borderId="0" xfId="0" applyNumberFormat="1" applyFont="1" applyFill="1"/>
    <xf numFmtId="0" fontId="7" fillId="2" borderId="10" xfId="0" applyFont="1" applyFill="1" applyBorder="1" applyAlignment="1">
      <alignment horizontal="center" vertical="center" wrapText="1"/>
    </xf>
    <xf numFmtId="3" fontId="8" fillId="2" borderId="0" xfId="0" applyNumberFormat="1" applyFont="1" applyFill="1"/>
    <xf numFmtId="1" fontId="2" fillId="0" borderId="0" xfId="0" applyNumberFormat="1" applyFont="1"/>
    <xf numFmtId="3" fontId="3" fillId="2" borderId="0" xfId="0" applyNumberFormat="1" applyFont="1" applyFill="1"/>
    <xf numFmtId="0" fontId="9" fillId="0" borderId="0" xfId="0" applyFont="1"/>
    <xf numFmtId="0" fontId="9" fillId="2" borderId="0" xfId="0" applyFont="1" applyFill="1"/>
    <xf numFmtId="0" fontId="7" fillId="2" borderId="0" xfId="0" applyFont="1" applyFill="1"/>
    <xf numFmtId="0" fontId="7" fillId="0" borderId="22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9" fontId="7" fillId="2" borderId="2" xfId="0" quotePrefix="1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/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3" fontId="7" fillId="2" borderId="14" xfId="0" applyNumberFormat="1" applyFont="1" applyFill="1" applyBorder="1" applyAlignment="1">
      <alignment horizontal="center" vertical="center" wrapText="1"/>
    </xf>
    <xf numFmtId="1" fontId="9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0" fontId="12" fillId="0" borderId="0" xfId="0" applyFont="1"/>
    <xf numFmtId="3" fontId="7" fillId="0" borderId="0" xfId="0" applyNumberFormat="1" applyFont="1"/>
    <xf numFmtId="9" fontId="7" fillId="0" borderId="2" xfId="0" quotePrefix="1" applyNumberFormat="1" applyFont="1" applyBorder="1" applyAlignment="1">
      <alignment horizontal="center" vertical="center" wrapText="1"/>
    </xf>
    <xf numFmtId="0" fontId="9" fillId="0" borderId="2" xfId="0" applyFont="1" applyBorder="1" applyAlignment="1"/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4"/>
  <sheetViews>
    <sheetView tabSelected="1" view="pageBreakPreview" topLeftCell="A10" zoomScale="80" zoomScaleSheetLayoutView="80" workbookViewId="0">
      <selection activeCell="I51" sqref="I51"/>
    </sheetView>
  </sheetViews>
  <sheetFormatPr defaultColWidth="9.33203125" defaultRowHeight="15.6"/>
  <cols>
    <col min="1" max="1" width="4.33203125" style="1" customWidth="1"/>
    <col min="2" max="2" width="17.6640625" style="1" customWidth="1"/>
    <col min="3" max="3" width="11.6640625" style="1" customWidth="1"/>
    <col min="4" max="4" width="8.33203125" style="1" customWidth="1"/>
    <col min="5" max="5" width="6.6640625" style="1" customWidth="1"/>
    <col min="6" max="6" width="6.33203125" style="1" customWidth="1"/>
    <col min="7" max="7" width="7.6640625" style="1" customWidth="1"/>
    <col min="8" max="8" width="6.44140625" style="1" customWidth="1"/>
    <col min="9" max="9" width="10.33203125" style="1" customWidth="1"/>
    <col min="10" max="10" width="8.33203125" style="1" customWidth="1"/>
    <col min="11" max="11" width="10.33203125" style="4" customWidth="1"/>
    <col min="12" max="12" width="9" style="1" customWidth="1"/>
    <col min="13" max="13" width="8.109375" style="1" customWidth="1"/>
    <col min="14" max="14" width="7.109375" style="1" customWidth="1"/>
    <col min="15" max="15" width="4.6640625" style="1" customWidth="1"/>
    <col min="16" max="16" width="5.5546875" style="1" customWidth="1"/>
    <col min="17" max="17" width="8.5546875" style="1" customWidth="1"/>
    <col min="18" max="18" width="10.44140625" style="4" customWidth="1"/>
    <col min="19" max="19" width="8.44140625" style="4" hidden="1" customWidth="1"/>
    <col min="20" max="20" width="8.33203125" style="4" hidden="1" customWidth="1"/>
    <col min="21" max="21" width="8.6640625" style="4" hidden="1" customWidth="1"/>
    <col min="22" max="22" width="8.6640625" style="4" customWidth="1"/>
    <col min="23" max="23" width="11" style="4" customWidth="1"/>
    <col min="24" max="24" width="8.33203125" style="4" customWidth="1"/>
    <col min="25" max="25" width="8.109375" style="4" customWidth="1"/>
    <col min="26" max="27" width="8.6640625" style="4" customWidth="1"/>
    <col min="28" max="28" width="12.88671875" style="5" customWidth="1"/>
    <col min="29" max="29" width="10.33203125" style="4" customWidth="1"/>
    <col min="30" max="31" width="10.44140625" style="4" customWidth="1"/>
    <col min="32" max="32" width="8.44140625" style="4" customWidth="1"/>
    <col min="33" max="33" width="12.77734375" style="4" customWidth="1"/>
    <col min="34" max="34" width="11.6640625" style="1" customWidth="1"/>
    <col min="35" max="35" width="11.44140625" style="6" customWidth="1"/>
    <col min="36" max="36" width="9.33203125" style="1"/>
    <col min="37" max="37" width="11.6640625" style="1" customWidth="1"/>
    <col min="38" max="16384" width="9.33203125" style="1"/>
  </cols>
  <sheetData>
    <row r="1" spans="1:38" ht="13.8">
      <c r="A1" s="16"/>
      <c r="B1" s="16"/>
      <c r="C1" s="16"/>
      <c r="D1" s="16"/>
      <c r="E1" s="16"/>
      <c r="F1" s="16"/>
      <c r="G1" s="16"/>
      <c r="H1" s="16"/>
      <c r="I1" s="16"/>
      <c r="J1" s="16"/>
      <c r="K1" s="17"/>
      <c r="L1" s="16"/>
      <c r="M1" s="16"/>
      <c r="N1" s="16"/>
      <c r="O1" s="16"/>
      <c r="P1" s="16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8"/>
      <c r="AC1" s="17"/>
      <c r="AD1" s="17"/>
      <c r="AE1" s="17"/>
      <c r="AF1" s="17"/>
      <c r="AG1" s="17"/>
      <c r="AH1" s="16"/>
      <c r="AI1" s="16"/>
    </row>
    <row r="2" spans="1:38" ht="13.8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6"/>
      <c r="M2" s="16"/>
      <c r="N2" s="16"/>
      <c r="O2" s="16"/>
      <c r="P2" s="16"/>
      <c r="Q2" s="16"/>
      <c r="R2" s="17"/>
      <c r="S2" s="17"/>
      <c r="T2" s="17"/>
      <c r="U2" s="17"/>
      <c r="V2" s="17"/>
      <c r="W2" s="17"/>
      <c r="X2" s="17"/>
      <c r="Y2" s="17"/>
      <c r="Z2" s="17"/>
      <c r="AA2" s="17"/>
      <c r="AB2" s="18"/>
      <c r="AC2" s="17"/>
      <c r="AD2" s="17"/>
      <c r="AE2" s="17"/>
      <c r="AF2" s="17"/>
      <c r="AG2" s="17"/>
      <c r="AH2" s="16"/>
      <c r="AI2" s="16"/>
    </row>
    <row r="3" spans="1:38" ht="13.8">
      <c r="A3" s="16"/>
      <c r="B3" s="16" t="s">
        <v>25</v>
      </c>
      <c r="C3" s="16"/>
      <c r="D3" s="16"/>
      <c r="E3" s="16"/>
      <c r="F3" s="16"/>
      <c r="G3" s="16"/>
      <c r="H3" s="16"/>
      <c r="I3" s="16"/>
      <c r="J3" s="16"/>
      <c r="K3" s="17"/>
      <c r="L3" s="16"/>
      <c r="M3" s="16"/>
      <c r="N3" s="16"/>
      <c r="O3" s="16"/>
      <c r="P3" s="16"/>
      <c r="Q3" s="16"/>
      <c r="R3" s="17"/>
      <c r="S3" s="17"/>
      <c r="T3" s="17"/>
      <c r="U3" s="17"/>
      <c r="V3" s="17"/>
      <c r="W3" s="17"/>
      <c r="X3" s="17"/>
      <c r="Y3" s="17"/>
      <c r="Z3" s="17"/>
      <c r="AA3" s="17"/>
      <c r="AB3" s="18"/>
      <c r="AC3" s="17"/>
      <c r="AD3" s="17"/>
      <c r="AE3" s="17"/>
      <c r="AF3" s="17"/>
      <c r="AG3" s="17"/>
      <c r="AH3" s="16"/>
      <c r="AI3" s="16"/>
    </row>
    <row r="4" spans="1:38" ht="13.8">
      <c r="A4" s="16"/>
      <c r="B4" s="16" t="s">
        <v>65</v>
      </c>
      <c r="C4" s="16"/>
      <c r="D4" s="16"/>
      <c r="E4" s="16"/>
      <c r="F4" s="16"/>
      <c r="G4" s="16"/>
      <c r="H4" s="16"/>
      <c r="I4" s="16"/>
      <c r="J4" s="16"/>
      <c r="K4" s="17"/>
      <c r="L4" s="16"/>
      <c r="M4" s="16"/>
      <c r="N4" s="16"/>
      <c r="O4" s="16"/>
      <c r="P4" s="16"/>
      <c r="Q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8"/>
      <c r="AC4" s="17"/>
      <c r="AD4" s="17"/>
      <c r="AE4" s="17"/>
      <c r="AF4" s="17"/>
      <c r="AG4" s="17"/>
      <c r="AH4" s="16"/>
      <c r="AI4" s="16"/>
    </row>
    <row r="5" spans="1:38" ht="13.8">
      <c r="A5" s="16"/>
      <c r="B5" s="16"/>
      <c r="C5" s="16"/>
      <c r="D5" s="16"/>
      <c r="E5" s="16"/>
      <c r="F5" s="16"/>
      <c r="G5" s="16"/>
      <c r="H5" s="16"/>
      <c r="I5" s="16"/>
      <c r="J5" s="16"/>
      <c r="K5" s="17"/>
      <c r="L5" s="16"/>
      <c r="M5" s="16"/>
      <c r="N5" s="16"/>
      <c r="O5" s="16"/>
      <c r="P5" s="16"/>
      <c r="Q5" s="16"/>
      <c r="R5" s="17"/>
      <c r="S5" s="17"/>
      <c r="T5" s="17"/>
      <c r="U5" s="17"/>
      <c r="V5" s="17"/>
      <c r="W5" s="17"/>
      <c r="X5" s="17"/>
      <c r="Y5" s="17"/>
      <c r="Z5" s="17"/>
      <c r="AA5" s="17"/>
      <c r="AB5" s="18"/>
      <c r="AC5" s="17"/>
      <c r="AD5" s="17"/>
      <c r="AE5" s="17"/>
      <c r="AF5" s="17"/>
      <c r="AG5" s="17"/>
      <c r="AH5" s="16"/>
      <c r="AI5" s="16"/>
    </row>
    <row r="6" spans="1:38" ht="13.8">
      <c r="A6" s="16"/>
      <c r="B6" s="16"/>
      <c r="C6" s="16"/>
      <c r="D6" s="16"/>
      <c r="E6" s="16"/>
      <c r="F6" s="16"/>
      <c r="G6" s="16"/>
      <c r="H6" s="16"/>
      <c r="I6" s="16"/>
      <c r="J6" s="16"/>
      <c r="K6" s="17"/>
      <c r="L6" s="16"/>
      <c r="M6" s="16"/>
      <c r="N6" s="16"/>
      <c r="O6" s="16"/>
      <c r="P6" s="16"/>
      <c r="Q6" s="16"/>
      <c r="R6" s="17"/>
      <c r="S6" s="17"/>
      <c r="T6" s="17"/>
      <c r="U6" s="17"/>
      <c r="V6" s="17"/>
      <c r="W6" s="17"/>
      <c r="X6" s="17"/>
      <c r="Y6" s="17"/>
      <c r="Z6" s="17"/>
      <c r="AA6" s="17"/>
      <c r="AB6" s="18"/>
      <c r="AC6" s="17"/>
      <c r="AD6" s="17"/>
      <c r="AE6" s="17"/>
      <c r="AF6" s="17"/>
      <c r="AG6" s="17"/>
      <c r="AH6" s="16"/>
      <c r="AI6" s="16"/>
    </row>
    <row r="7" spans="1:38" ht="13.8">
      <c r="A7" s="79" t="s">
        <v>53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16"/>
      <c r="M7" s="16"/>
      <c r="N7" s="16"/>
      <c r="O7" s="16"/>
      <c r="P7" s="16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8"/>
      <c r="AC7" s="17"/>
      <c r="AD7" s="17"/>
      <c r="AE7" s="17"/>
      <c r="AF7" s="17"/>
      <c r="AG7" s="17"/>
      <c r="AH7" s="16"/>
      <c r="AI7" s="16"/>
    </row>
    <row r="8" spans="1:38" ht="13.8">
      <c r="A8" s="80" t="s">
        <v>78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16"/>
      <c r="M8" s="16"/>
      <c r="N8" s="16"/>
      <c r="O8" s="16"/>
      <c r="P8" s="16"/>
      <c r="Q8" s="16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C8" s="17"/>
      <c r="AD8" s="17"/>
      <c r="AE8" s="17"/>
      <c r="AF8" s="17"/>
      <c r="AG8" s="17"/>
      <c r="AH8" s="16"/>
      <c r="AI8" s="16"/>
    </row>
    <row r="9" spans="1:38" ht="14.4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  <c r="L9" s="16"/>
      <c r="M9" s="16"/>
      <c r="N9" s="16"/>
      <c r="O9" s="16"/>
      <c r="P9" s="16"/>
      <c r="Q9" s="16"/>
      <c r="R9" s="17"/>
      <c r="S9" s="17"/>
      <c r="T9" s="17"/>
      <c r="U9" s="17"/>
      <c r="V9" s="17"/>
      <c r="W9" s="17"/>
      <c r="X9" s="17"/>
      <c r="Y9" s="17"/>
      <c r="Z9" s="17"/>
      <c r="AA9" s="17"/>
      <c r="AB9" s="18"/>
      <c r="AC9" s="17"/>
      <c r="AD9" s="17"/>
      <c r="AE9" s="17"/>
      <c r="AF9" s="17"/>
      <c r="AG9" s="17"/>
      <c r="AH9" s="16" t="s">
        <v>22</v>
      </c>
      <c r="AI9" s="16"/>
    </row>
    <row r="10" spans="1:38" ht="12.75" customHeight="1">
      <c r="A10" s="81" t="s">
        <v>0</v>
      </c>
      <c r="B10" s="83" t="s">
        <v>1</v>
      </c>
      <c r="C10" s="83" t="s">
        <v>2</v>
      </c>
      <c r="D10" s="83" t="s">
        <v>3</v>
      </c>
      <c r="E10" s="83" t="s">
        <v>4</v>
      </c>
      <c r="F10" s="83" t="s">
        <v>5</v>
      </c>
      <c r="G10" s="83" t="s">
        <v>6</v>
      </c>
      <c r="H10" s="83" t="s">
        <v>7</v>
      </c>
      <c r="I10" s="83" t="s">
        <v>8</v>
      </c>
      <c r="J10" s="83" t="s">
        <v>9</v>
      </c>
      <c r="K10" s="71" t="s">
        <v>10</v>
      </c>
      <c r="L10" s="65" t="s">
        <v>26</v>
      </c>
      <c r="M10" s="66"/>
      <c r="N10" s="66"/>
      <c r="O10" s="66"/>
      <c r="P10" s="66"/>
      <c r="Q10" s="66"/>
      <c r="R10" s="66"/>
      <c r="S10" s="66"/>
      <c r="T10" s="66"/>
      <c r="U10" s="66"/>
      <c r="V10" s="67"/>
      <c r="W10" s="19"/>
      <c r="X10" s="19"/>
      <c r="Y10" s="19"/>
      <c r="Z10" s="68" t="s">
        <v>85</v>
      </c>
      <c r="AA10" s="68" t="s">
        <v>84</v>
      </c>
      <c r="AB10" s="71" t="s">
        <v>19</v>
      </c>
      <c r="AC10" s="71" t="s">
        <v>20</v>
      </c>
      <c r="AD10" s="20"/>
      <c r="AE10" s="21"/>
      <c r="AF10" s="21"/>
      <c r="AG10" s="71" t="s">
        <v>86</v>
      </c>
      <c r="AH10" s="74" t="s">
        <v>21</v>
      </c>
      <c r="AI10" s="16"/>
    </row>
    <row r="11" spans="1:38" ht="102.75" customHeight="1">
      <c r="A11" s="82"/>
      <c r="B11" s="76"/>
      <c r="C11" s="76"/>
      <c r="D11" s="76"/>
      <c r="E11" s="76"/>
      <c r="F11" s="76"/>
      <c r="G11" s="76"/>
      <c r="H11" s="76"/>
      <c r="I11" s="76"/>
      <c r="J11" s="76"/>
      <c r="K11" s="72"/>
      <c r="L11" s="22" t="s">
        <v>31</v>
      </c>
      <c r="M11" s="22" t="s">
        <v>13</v>
      </c>
      <c r="N11" s="76" t="s">
        <v>15</v>
      </c>
      <c r="O11" s="76"/>
      <c r="P11" s="23" t="s">
        <v>16</v>
      </c>
      <c r="Q11" s="23" t="s">
        <v>76</v>
      </c>
      <c r="R11" s="12" t="s">
        <v>18</v>
      </c>
      <c r="S11" s="12" t="s">
        <v>29</v>
      </c>
      <c r="T11" s="12" t="s">
        <v>30</v>
      </c>
      <c r="U11" s="12" t="s">
        <v>28</v>
      </c>
      <c r="V11" s="77" t="s">
        <v>27</v>
      </c>
      <c r="W11" s="24" t="s">
        <v>67</v>
      </c>
      <c r="X11" s="24" t="s">
        <v>71</v>
      </c>
      <c r="Y11" s="24" t="s">
        <v>62</v>
      </c>
      <c r="Z11" s="69"/>
      <c r="AA11" s="69"/>
      <c r="AB11" s="72"/>
      <c r="AC11" s="72"/>
      <c r="AD11" s="24" t="s">
        <v>68</v>
      </c>
      <c r="AE11" s="24" t="s">
        <v>69</v>
      </c>
      <c r="AF11" s="24" t="s">
        <v>63</v>
      </c>
      <c r="AG11" s="73"/>
      <c r="AH11" s="75"/>
      <c r="AI11" s="16"/>
    </row>
    <row r="12" spans="1:38" ht="87.75" customHeight="1">
      <c r="A12" s="82"/>
      <c r="B12" s="76"/>
      <c r="C12" s="76"/>
      <c r="D12" s="76"/>
      <c r="E12" s="76"/>
      <c r="F12" s="76"/>
      <c r="G12" s="76"/>
      <c r="H12" s="76"/>
      <c r="I12" s="76"/>
      <c r="J12" s="76"/>
      <c r="K12" s="72"/>
      <c r="L12" s="25" t="s">
        <v>12</v>
      </c>
      <c r="M12" s="22" t="s">
        <v>14</v>
      </c>
      <c r="N12" s="25" t="s">
        <v>77</v>
      </c>
      <c r="O12" s="25" t="s">
        <v>11</v>
      </c>
      <c r="P12" s="25" t="s">
        <v>12</v>
      </c>
      <c r="Q12" s="63">
        <v>0.5</v>
      </c>
      <c r="R12" s="26" t="s">
        <v>17</v>
      </c>
      <c r="S12" s="27">
        <v>0.4</v>
      </c>
      <c r="T12" s="27">
        <v>0.35</v>
      </c>
      <c r="U12" s="27">
        <v>0.3</v>
      </c>
      <c r="V12" s="78"/>
      <c r="W12" s="28"/>
      <c r="X12" s="28"/>
      <c r="Y12" s="28"/>
      <c r="Z12" s="70"/>
      <c r="AA12" s="70"/>
      <c r="AB12" s="72"/>
      <c r="AC12" s="72"/>
      <c r="AD12" s="28"/>
      <c r="AE12" s="28"/>
      <c r="AF12" s="28"/>
      <c r="AG12" s="72"/>
      <c r="AH12" s="75"/>
      <c r="AI12" s="29" t="s">
        <v>52</v>
      </c>
      <c r="AJ12" s="6"/>
      <c r="AK12" s="6"/>
      <c r="AL12" s="6"/>
    </row>
    <row r="13" spans="1:38" s="4" customFormat="1" ht="29.25" customHeight="1">
      <c r="A13" s="30">
        <v>1</v>
      </c>
      <c r="B13" s="31" t="s">
        <v>64</v>
      </c>
      <c r="C13" s="32" t="s">
        <v>33</v>
      </c>
      <c r="D13" s="32" t="s">
        <v>34</v>
      </c>
      <c r="E13" s="32">
        <v>1</v>
      </c>
      <c r="F13" s="33">
        <v>32</v>
      </c>
      <c r="G13" s="34" t="s">
        <v>23</v>
      </c>
      <c r="H13" s="35">
        <v>5.91</v>
      </c>
      <c r="I13" s="36">
        <f>17697*H13*E13</f>
        <v>104589.27</v>
      </c>
      <c r="J13" s="36">
        <f>I13*25%</f>
        <v>26147.317500000001</v>
      </c>
      <c r="K13" s="36">
        <f>I13+J13</f>
        <v>130736.58750000001</v>
      </c>
      <c r="L13" s="36"/>
      <c r="M13" s="36"/>
      <c r="N13" s="36"/>
      <c r="O13" s="36"/>
      <c r="P13" s="36"/>
      <c r="Q13" s="36"/>
      <c r="R13" s="36">
        <f>K13*10%</f>
        <v>13073.658750000002</v>
      </c>
      <c r="S13" s="36"/>
      <c r="T13" s="36"/>
      <c r="U13" s="36"/>
      <c r="V13" s="36">
        <f>L13+M13+N13+O13+P13+R13+U13+S13+T13</f>
        <v>13073.658750000002</v>
      </c>
      <c r="W13" s="36">
        <f>(K13+R13)*1.6</f>
        <v>230096.39400000006</v>
      </c>
      <c r="X13" s="36"/>
      <c r="Y13" s="36"/>
      <c r="Z13" s="36"/>
      <c r="AA13" s="36"/>
      <c r="AB13" s="37">
        <f>K13+V13+Z13+W13+X13</f>
        <v>373906.64025000005</v>
      </c>
      <c r="AC13" s="36">
        <f>K13</f>
        <v>130736.58750000001</v>
      </c>
      <c r="AD13" s="38">
        <f>K13*1.6</f>
        <v>209178.54000000004</v>
      </c>
      <c r="AE13" s="38"/>
      <c r="AF13" s="38"/>
      <c r="AG13" s="38"/>
      <c r="AH13" s="39">
        <f>AB13*12</f>
        <v>4486879.6830000002</v>
      </c>
      <c r="AI13" s="40">
        <f>AC13+AG13+AD13+AE13</f>
        <v>339915.12750000006</v>
      </c>
    </row>
    <row r="14" spans="1:38" s="4" customFormat="1" ht="27" customHeight="1">
      <c r="A14" s="30">
        <v>2</v>
      </c>
      <c r="B14" s="41" t="s">
        <v>73</v>
      </c>
      <c r="C14" s="42" t="s">
        <v>35</v>
      </c>
      <c r="D14" s="32" t="s">
        <v>36</v>
      </c>
      <c r="E14" s="32">
        <v>1</v>
      </c>
      <c r="F14" s="42">
        <v>0.9</v>
      </c>
      <c r="G14" s="42" t="s">
        <v>32</v>
      </c>
      <c r="H14" s="42">
        <v>3.32</v>
      </c>
      <c r="I14" s="36">
        <f t="shared" ref="I14:I35" si="0">17697*H14*E14</f>
        <v>58754.039999999994</v>
      </c>
      <c r="J14" s="36">
        <f>I14*25%</f>
        <v>14688.509999999998</v>
      </c>
      <c r="K14" s="36">
        <f t="shared" ref="K14:K35" si="1">I14+J14</f>
        <v>73442.549999999988</v>
      </c>
      <c r="L14" s="36"/>
      <c r="M14" s="36"/>
      <c r="N14" s="36"/>
      <c r="O14" s="36"/>
      <c r="P14" s="36"/>
      <c r="Q14" s="36"/>
      <c r="R14" s="36">
        <f t="shared" ref="R14:R35" si="2">K14*10%</f>
        <v>7344.2549999999992</v>
      </c>
      <c r="S14" s="36"/>
      <c r="T14" s="36"/>
      <c r="U14" s="36"/>
      <c r="V14" s="36">
        <f t="shared" ref="V14:V35" si="3">L14+M14+N14+O14+P14+R14+U14+S14+T14</f>
        <v>7344.2549999999992</v>
      </c>
      <c r="W14" s="36"/>
      <c r="X14" s="36"/>
      <c r="Y14" s="36">
        <f>(K14+R14)*1.34</f>
        <v>108254.3187</v>
      </c>
      <c r="Z14" s="36"/>
      <c r="AA14" s="36"/>
      <c r="AB14" s="37">
        <f>K14+V14+Z14+W14+X14+Y14</f>
        <v>189041.1237</v>
      </c>
      <c r="AC14" s="36">
        <f t="shared" ref="AC14:AC26" si="4">K14</f>
        <v>73442.549999999988</v>
      </c>
      <c r="AD14" s="38"/>
      <c r="AE14" s="38"/>
      <c r="AF14" s="38">
        <f>K14*2.34</f>
        <v>171855.56699999995</v>
      </c>
      <c r="AG14" s="38"/>
      <c r="AH14" s="39">
        <f t="shared" ref="AH14:AH35" si="5">AB14*12</f>
        <v>2268493.4844</v>
      </c>
      <c r="AI14" s="40">
        <f>AC14+AG14+AF14</f>
        <v>245298.11699999994</v>
      </c>
    </row>
    <row r="15" spans="1:38" s="4" customFormat="1" ht="27.6">
      <c r="A15" s="30">
        <v>3</v>
      </c>
      <c r="B15" s="43" t="s">
        <v>80</v>
      </c>
      <c r="C15" s="42" t="s">
        <v>37</v>
      </c>
      <c r="D15" s="32" t="s">
        <v>36</v>
      </c>
      <c r="E15" s="32">
        <v>0.5</v>
      </c>
      <c r="F15" s="42">
        <v>1.3</v>
      </c>
      <c r="G15" s="42" t="s">
        <v>48</v>
      </c>
      <c r="H15" s="42">
        <v>3.35</v>
      </c>
      <c r="I15" s="36">
        <f t="shared" si="0"/>
        <v>29642.475000000002</v>
      </c>
      <c r="J15" s="36"/>
      <c r="K15" s="36">
        <f t="shared" si="1"/>
        <v>29642.475000000002</v>
      </c>
      <c r="L15" s="36"/>
      <c r="M15" s="36"/>
      <c r="N15" s="36"/>
      <c r="O15" s="36"/>
      <c r="P15" s="36"/>
      <c r="Q15" s="36">
        <f>(K15+R15)*50%</f>
        <v>16303.361250000002</v>
      </c>
      <c r="R15" s="36">
        <f t="shared" si="2"/>
        <v>2964.2475000000004</v>
      </c>
      <c r="S15" s="36"/>
      <c r="T15" s="36"/>
      <c r="U15" s="36"/>
      <c r="V15" s="36">
        <f>L15+M15+N15+O15+P15+R15+U15+S15+T15+Q15</f>
        <v>19267.608750000003</v>
      </c>
      <c r="W15" s="36"/>
      <c r="X15" s="36"/>
      <c r="Y15" s="36"/>
      <c r="Z15" s="36">
        <f>(K15+R15+Q15)*1</f>
        <v>48910.083750000005</v>
      </c>
      <c r="AA15" s="36"/>
      <c r="AB15" s="37">
        <f>K15+V15+Z15+W15/2+AA15</f>
        <v>97820.16750000001</v>
      </c>
      <c r="AC15" s="36">
        <f t="shared" si="4"/>
        <v>29642.475000000002</v>
      </c>
      <c r="AD15" s="38"/>
      <c r="AE15" s="38"/>
      <c r="AF15" s="38"/>
      <c r="AG15" s="38">
        <f>K15*1</f>
        <v>29642.475000000002</v>
      </c>
      <c r="AH15" s="39">
        <f t="shared" si="5"/>
        <v>1173842.0100000002</v>
      </c>
      <c r="AI15" s="40">
        <f t="shared" ref="AI15:AI26" si="6">AC15+AG15</f>
        <v>59284.950000000004</v>
      </c>
    </row>
    <row r="16" spans="1:38" s="4" customFormat="1" ht="13.8">
      <c r="A16" s="30">
        <v>4</v>
      </c>
      <c r="B16" s="43" t="s">
        <v>54</v>
      </c>
      <c r="C16" s="42" t="s">
        <v>38</v>
      </c>
      <c r="D16" s="32"/>
      <c r="E16" s="32">
        <v>0.5</v>
      </c>
      <c r="F16" s="42"/>
      <c r="G16" s="42" t="s">
        <v>47</v>
      </c>
      <c r="H16" s="42">
        <v>2.86</v>
      </c>
      <c r="I16" s="36">
        <f t="shared" si="0"/>
        <v>25306.71</v>
      </c>
      <c r="J16" s="36"/>
      <c r="K16" s="36">
        <f t="shared" si="1"/>
        <v>25306.71</v>
      </c>
      <c r="L16" s="36"/>
      <c r="M16" s="36"/>
      <c r="N16" s="36"/>
      <c r="O16" s="36"/>
      <c r="P16" s="36"/>
      <c r="Q16" s="36"/>
      <c r="R16" s="36">
        <f t="shared" si="2"/>
        <v>2530.6710000000003</v>
      </c>
      <c r="S16" s="36"/>
      <c r="T16" s="36"/>
      <c r="U16" s="36"/>
      <c r="V16" s="36">
        <f t="shared" si="3"/>
        <v>2530.6710000000003</v>
      </c>
      <c r="W16" s="36"/>
      <c r="X16" s="36"/>
      <c r="Y16" s="36"/>
      <c r="Z16" s="36"/>
      <c r="AA16" s="36">
        <f>(K16+R16)*1</f>
        <v>27837.381000000001</v>
      </c>
      <c r="AB16" s="37">
        <f t="shared" ref="AB16:AB35" si="7">K16+V16+Z16+W16/2+AA16</f>
        <v>55674.762000000002</v>
      </c>
      <c r="AC16" s="36"/>
      <c r="AD16" s="38"/>
      <c r="AE16" s="38"/>
      <c r="AF16" s="38"/>
      <c r="AG16" s="38"/>
      <c r="AH16" s="39">
        <f t="shared" si="5"/>
        <v>668097.14400000009</v>
      </c>
      <c r="AI16" s="40"/>
    </row>
    <row r="17" spans="1:35" s="4" customFormat="1" ht="13.8">
      <c r="A17" s="30">
        <v>5</v>
      </c>
      <c r="B17" s="43" t="s">
        <v>58</v>
      </c>
      <c r="C17" s="42" t="s">
        <v>39</v>
      </c>
      <c r="D17" s="32"/>
      <c r="E17" s="32">
        <v>0.15</v>
      </c>
      <c r="F17" s="42"/>
      <c r="G17" s="42" t="s">
        <v>47</v>
      </c>
      <c r="H17" s="42">
        <v>2.86</v>
      </c>
      <c r="I17" s="36">
        <f t="shared" si="0"/>
        <v>7592.012999999999</v>
      </c>
      <c r="J17" s="36"/>
      <c r="K17" s="36">
        <f t="shared" si="1"/>
        <v>7592.012999999999</v>
      </c>
      <c r="L17" s="36"/>
      <c r="M17" s="36"/>
      <c r="N17" s="36"/>
      <c r="O17" s="36"/>
      <c r="P17" s="36"/>
      <c r="Q17" s="36"/>
      <c r="R17" s="36">
        <f t="shared" si="2"/>
        <v>759.20129999999995</v>
      </c>
      <c r="S17" s="36"/>
      <c r="T17" s="36"/>
      <c r="U17" s="36"/>
      <c r="V17" s="36">
        <f t="shared" si="3"/>
        <v>759.20129999999995</v>
      </c>
      <c r="W17" s="36"/>
      <c r="X17" s="36"/>
      <c r="Y17" s="36"/>
      <c r="Z17" s="36"/>
      <c r="AA17" s="36">
        <f t="shared" ref="AA17:AA19" si="8">(K17+R17)*1</f>
        <v>8351.2142999999996</v>
      </c>
      <c r="AB17" s="37">
        <f t="shared" si="7"/>
        <v>16702.428599999999</v>
      </c>
      <c r="AC17" s="36"/>
      <c r="AD17" s="38"/>
      <c r="AE17" s="38"/>
      <c r="AF17" s="38"/>
      <c r="AG17" s="38"/>
      <c r="AH17" s="39">
        <f t="shared" si="5"/>
        <v>200429.14319999999</v>
      </c>
      <c r="AI17" s="40"/>
    </row>
    <row r="18" spans="1:35" s="4" customFormat="1" ht="13.8">
      <c r="A18" s="30">
        <v>6</v>
      </c>
      <c r="B18" s="43" t="s">
        <v>70</v>
      </c>
      <c r="C18" s="42" t="s">
        <v>39</v>
      </c>
      <c r="D18" s="32"/>
      <c r="E18" s="32">
        <v>0.15</v>
      </c>
      <c r="F18" s="42"/>
      <c r="G18" s="64" t="s">
        <v>47</v>
      </c>
      <c r="H18" s="42">
        <v>2.86</v>
      </c>
      <c r="I18" s="36">
        <f t="shared" si="0"/>
        <v>7592.012999999999</v>
      </c>
      <c r="J18" s="36"/>
      <c r="K18" s="36">
        <f t="shared" si="1"/>
        <v>7592.012999999999</v>
      </c>
      <c r="L18" s="36"/>
      <c r="M18" s="36"/>
      <c r="N18" s="36"/>
      <c r="O18" s="36"/>
      <c r="P18" s="36"/>
      <c r="Q18" s="36"/>
      <c r="R18" s="36">
        <f t="shared" si="2"/>
        <v>759.20129999999995</v>
      </c>
      <c r="S18" s="36"/>
      <c r="T18" s="36"/>
      <c r="U18" s="36"/>
      <c r="V18" s="36">
        <f t="shared" si="3"/>
        <v>759.20129999999995</v>
      </c>
      <c r="W18" s="36"/>
      <c r="X18" s="36"/>
      <c r="Y18" s="36"/>
      <c r="Z18" s="36"/>
      <c r="AA18" s="36">
        <f t="shared" si="8"/>
        <v>8351.2142999999996</v>
      </c>
      <c r="AB18" s="37">
        <f t="shared" si="7"/>
        <v>16702.428599999999</v>
      </c>
      <c r="AC18" s="36"/>
      <c r="AD18" s="38"/>
      <c r="AE18" s="38"/>
      <c r="AF18" s="38"/>
      <c r="AG18" s="38"/>
      <c r="AH18" s="39">
        <f t="shared" si="5"/>
        <v>200429.14319999999</v>
      </c>
      <c r="AI18" s="40"/>
    </row>
    <row r="19" spans="1:35" s="4" customFormat="1" ht="13.8">
      <c r="A19" s="30">
        <v>7</v>
      </c>
      <c r="B19" s="43" t="s">
        <v>57</v>
      </c>
      <c r="C19" s="42" t="s">
        <v>39</v>
      </c>
      <c r="D19" s="32"/>
      <c r="E19" s="32">
        <v>0.15</v>
      </c>
      <c r="F19" s="42"/>
      <c r="G19" s="42" t="s">
        <v>47</v>
      </c>
      <c r="H19" s="42">
        <v>2.86</v>
      </c>
      <c r="I19" s="36">
        <f t="shared" si="0"/>
        <v>7592.012999999999</v>
      </c>
      <c r="J19" s="36"/>
      <c r="K19" s="36">
        <f t="shared" si="1"/>
        <v>7592.012999999999</v>
      </c>
      <c r="L19" s="36"/>
      <c r="M19" s="36"/>
      <c r="N19" s="36"/>
      <c r="O19" s="36"/>
      <c r="P19" s="36"/>
      <c r="Q19" s="36"/>
      <c r="R19" s="36">
        <f t="shared" si="2"/>
        <v>759.20129999999995</v>
      </c>
      <c r="S19" s="36"/>
      <c r="T19" s="36"/>
      <c r="U19" s="36"/>
      <c r="V19" s="36">
        <f t="shared" si="3"/>
        <v>759.20129999999995</v>
      </c>
      <c r="W19" s="36"/>
      <c r="X19" s="36"/>
      <c r="Y19" s="36"/>
      <c r="Z19" s="36"/>
      <c r="AA19" s="36">
        <f t="shared" si="8"/>
        <v>8351.2142999999996</v>
      </c>
      <c r="AB19" s="37">
        <f t="shared" si="7"/>
        <v>16702.428599999999</v>
      </c>
      <c r="AC19" s="36"/>
      <c r="AD19" s="38"/>
      <c r="AE19" s="38"/>
      <c r="AF19" s="38"/>
      <c r="AG19" s="38"/>
      <c r="AH19" s="39">
        <f t="shared" si="5"/>
        <v>200429.14319999999</v>
      </c>
      <c r="AI19" s="40"/>
    </row>
    <row r="20" spans="1:35" s="4" customFormat="1" ht="13.8">
      <c r="A20" s="30">
        <v>9</v>
      </c>
      <c r="B20" s="43" t="s">
        <v>54</v>
      </c>
      <c r="C20" s="42" t="s">
        <v>40</v>
      </c>
      <c r="D20" s="32"/>
      <c r="E20" s="32">
        <v>1</v>
      </c>
      <c r="F20" s="42">
        <v>15.1</v>
      </c>
      <c r="G20" s="42" t="s">
        <v>48</v>
      </c>
      <c r="H20" s="42">
        <v>3.57</v>
      </c>
      <c r="I20" s="36">
        <f t="shared" si="0"/>
        <v>63178.289999999994</v>
      </c>
      <c r="J20" s="36"/>
      <c r="K20" s="36">
        <f t="shared" si="1"/>
        <v>63178.289999999994</v>
      </c>
      <c r="L20" s="36"/>
      <c r="M20" s="36"/>
      <c r="N20" s="36"/>
      <c r="O20" s="36"/>
      <c r="P20" s="36"/>
      <c r="Q20" s="36"/>
      <c r="R20" s="36">
        <f t="shared" si="2"/>
        <v>6317.8289999999997</v>
      </c>
      <c r="S20" s="36"/>
      <c r="T20" s="36"/>
      <c r="U20" s="36"/>
      <c r="V20" s="36">
        <f t="shared" si="3"/>
        <v>6317.8289999999997</v>
      </c>
      <c r="W20" s="36"/>
      <c r="X20" s="36"/>
      <c r="Y20" s="36"/>
      <c r="Z20" s="36">
        <f>(K20+R20)*1</f>
        <v>69496.118999999992</v>
      </c>
      <c r="AA20" s="36"/>
      <c r="AB20" s="37">
        <f t="shared" si="7"/>
        <v>138992.23799999998</v>
      </c>
      <c r="AC20" s="36">
        <f t="shared" si="4"/>
        <v>63178.289999999994</v>
      </c>
      <c r="AD20" s="38"/>
      <c r="AE20" s="38"/>
      <c r="AF20" s="38"/>
      <c r="AG20" s="38">
        <f>K20*1</f>
        <v>63178.289999999994</v>
      </c>
      <c r="AH20" s="39">
        <f t="shared" si="5"/>
        <v>1667906.8559999997</v>
      </c>
      <c r="AI20" s="40">
        <f t="shared" si="6"/>
        <v>126356.57999999999</v>
      </c>
    </row>
    <row r="21" spans="1:35" s="4" customFormat="1" ht="13.8">
      <c r="A21" s="30">
        <v>10</v>
      </c>
      <c r="B21" s="43" t="s">
        <v>61</v>
      </c>
      <c r="C21" s="42" t="s">
        <v>41</v>
      </c>
      <c r="D21" s="32"/>
      <c r="E21" s="32">
        <v>1.1499999999999999</v>
      </c>
      <c r="F21" s="44">
        <v>7.1</v>
      </c>
      <c r="G21" s="44" t="s">
        <v>49</v>
      </c>
      <c r="H21" s="44">
        <v>3.12</v>
      </c>
      <c r="I21" s="36">
        <f t="shared" si="0"/>
        <v>63496.835999999996</v>
      </c>
      <c r="J21" s="36"/>
      <c r="K21" s="36">
        <f t="shared" si="1"/>
        <v>63496.835999999996</v>
      </c>
      <c r="L21" s="45">
        <v>6105</v>
      </c>
      <c r="M21" s="46"/>
      <c r="N21" s="36"/>
      <c r="O21" s="36"/>
      <c r="P21" s="36"/>
      <c r="Q21" s="36"/>
      <c r="R21" s="36">
        <f t="shared" si="2"/>
        <v>6349.6836000000003</v>
      </c>
      <c r="S21" s="36"/>
      <c r="T21" s="36"/>
      <c r="U21" s="36"/>
      <c r="V21" s="36">
        <f t="shared" si="3"/>
        <v>12454.6836</v>
      </c>
      <c r="W21" s="36"/>
      <c r="X21" s="36"/>
      <c r="Y21" s="36"/>
      <c r="Z21" s="36">
        <f t="shared" ref="Z21:Z26" si="9">(K21+R21)*1</f>
        <v>69846.5196</v>
      </c>
      <c r="AA21" s="36"/>
      <c r="AB21" s="37">
        <f t="shared" si="7"/>
        <v>145798.0392</v>
      </c>
      <c r="AC21" s="36">
        <f t="shared" si="4"/>
        <v>63496.835999999996</v>
      </c>
      <c r="AD21" s="38"/>
      <c r="AE21" s="38"/>
      <c r="AF21" s="38"/>
      <c r="AG21" s="38">
        <f t="shared" ref="AG21:AG26" si="10">K21*1</f>
        <v>63496.835999999996</v>
      </c>
      <c r="AH21" s="39">
        <f t="shared" si="5"/>
        <v>1749576.4704</v>
      </c>
      <c r="AI21" s="40">
        <f t="shared" si="6"/>
        <v>126993.67199999999</v>
      </c>
    </row>
    <row r="22" spans="1:35" s="4" customFormat="1" ht="13.8">
      <c r="A22" s="30">
        <v>11</v>
      </c>
      <c r="B22" s="43" t="s">
        <v>81</v>
      </c>
      <c r="C22" s="42" t="s">
        <v>41</v>
      </c>
      <c r="D22" s="32"/>
      <c r="E22" s="32">
        <v>1.1499999999999999</v>
      </c>
      <c r="F22" s="44">
        <v>9.4</v>
      </c>
      <c r="G22" s="44" t="s">
        <v>49</v>
      </c>
      <c r="H22" s="44">
        <v>3.12</v>
      </c>
      <c r="I22" s="36">
        <f t="shared" si="0"/>
        <v>63496.835999999996</v>
      </c>
      <c r="J22" s="36"/>
      <c r="K22" s="36">
        <f t="shared" si="1"/>
        <v>63496.835999999996</v>
      </c>
      <c r="L22" s="45">
        <v>6105</v>
      </c>
      <c r="M22" s="46"/>
      <c r="N22" s="36"/>
      <c r="O22" s="36"/>
      <c r="P22" s="36"/>
      <c r="Q22" s="36"/>
      <c r="R22" s="36">
        <f t="shared" si="2"/>
        <v>6349.6836000000003</v>
      </c>
      <c r="S22" s="36"/>
      <c r="T22" s="36"/>
      <c r="U22" s="36"/>
      <c r="V22" s="36">
        <f t="shared" si="3"/>
        <v>12454.6836</v>
      </c>
      <c r="W22" s="36"/>
      <c r="X22" s="36"/>
      <c r="Y22" s="36"/>
      <c r="Z22" s="36">
        <f t="shared" si="9"/>
        <v>69846.5196</v>
      </c>
      <c r="AA22" s="36"/>
      <c r="AB22" s="37">
        <f t="shared" si="7"/>
        <v>145798.0392</v>
      </c>
      <c r="AC22" s="36">
        <f t="shared" si="4"/>
        <v>63496.835999999996</v>
      </c>
      <c r="AD22" s="38"/>
      <c r="AE22" s="38"/>
      <c r="AF22" s="38"/>
      <c r="AG22" s="38">
        <f t="shared" si="10"/>
        <v>63496.835999999996</v>
      </c>
      <c r="AH22" s="39">
        <f t="shared" si="5"/>
        <v>1749576.4704</v>
      </c>
      <c r="AI22" s="40">
        <f t="shared" si="6"/>
        <v>126993.67199999999</v>
      </c>
    </row>
    <row r="23" spans="1:35" s="4" customFormat="1" ht="13.8">
      <c r="A23" s="30">
        <v>12</v>
      </c>
      <c r="B23" s="43" t="s">
        <v>66</v>
      </c>
      <c r="C23" s="42" t="s">
        <v>41</v>
      </c>
      <c r="D23" s="32"/>
      <c r="E23" s="32">
        <v>1.1499999999999999</v>
      </c>
      <c r="F23" s="44">
        <v>7.3</v>
      </c>
      <c r="G23" s="44" t="s">
        <v>49</v>
      </c>
      <c r="H23" s="44">
        <v>3.12</v>
      </c>
      <c r="I23" s="36">
        <f t="shared" si="0"/>
        <v>63496.835999999996</v>
      </c>
      <c r="J23" s="36"/>
      <c r="K23" s="36">
        <f t="shared" si="1"/>
        <v>63496.835999999996</v>
      </c>
      <c r="L23" s="45">
        <v>6105</v>
      </c>
      <c r="M23" s="46"/>
      <c r="N23" s="36"/>
      <c r="O23" s="36"/>
      <c r="P23" s="36"/>
      <c r="Q23" s="36"/>
      <c r="R23" s="36">
        <f t="shared" si="2"/>
        <v>6349.6836000000003</v>
      </c>
      <c r="S23" s="36"/>
      <c r="T23" s="36"/>
      <c r="U23" s="36"/>
      <c r="V23" s="36">
        <f t="shared" si="3"/>
        <v>12454.6836</v>
      </c>
      <c r="W23" s="36"/>
      <c r="X23" s="36"/>
      <c r="Y23" s="36"/>
      <c r="Z23" s="36">
        <f t="shared" si="9"/>
        <v>69846.5196</v>
      </c>
      <c r="AA23" s="36"/>
      <c r="AB23" s="37">
        <f t="shared" si="7"/>
        <v>145798.0392</v>
      </c>
      <c r="AC23" s="36">
        <f t="shared" si="4"/>
        <v>63496.835999999996</v>
      </c>
      <c r="AD23" s="38"/>
      <c r="AE23" s="38"/>
      <c r="AF23" s="38"/>
      <c r="AG23" s="38">
        <f t="shared" si="10"/>
        <v>63496.835999999996</v>
      </c>
      <c r="AH23" s="39">
        <f t="shared" si="5"/>
        <v>1749576.4704</v>
      </c>
      <c r="AI23" s="40">
        <f t="shared" si="6"/>
        <v>126993.67199999999</v>
      </c>
    </row>
    <row r="24" spans="1:35" s="4" customFormat="1" ht="13.8">
      <c r="A24" s="30">
        <v>13</v>
      </c>
      <c r="B24" s="43" t="s">
        <v>55</v>
      </c>
      <c r="C24" s="42" t="s">
        <v>41</v>
      </c>
      <c r="D24" s="32"/>
      <c r="E24" s="32">
        <v>1.1499999999999999</v>
      </c>
      <c r="F24" s="44">
        <v>3.6</v>
      </c>
      <c r="G24" s="44" t="s">
        <v>49</v>
      </c>
      <c r="H24" s="44">
        <v>3.04</v>
      </c>
      <c r="I24" s="36">
        <f t="shared" si="0"/>
        <v>61868.711999999992</v>
      </c>
      <c r="J24" s="36"/>
      <c r="K24" s="36">
        <f t="shared" si="1"/>
        <v>61868.711999999992</v>
      </c>
      <c r="L24" s="45">
        <v>6105</v>
      </c>
      <c r="M24" s="46"/>
      <c r="N24" s="36"/>
      <c r="O24" s="36"/>
      <c r="P24" s="36"/>
      <c r="Q24" s="36"/>
      <c r="R24" s="36">
        <f t="shared" si="2"/>
        <v>6186.8711999999996</v>
      </c>
      <c r="S24" s="36"/>
      <c r="T24" s="36"/>
      <c r="U24" s="36"/>
      <c r="V24" s="36">
        <f t="shared" si="3"/>
        <v>12291.8712</v>
      </c>
      <c r="W24" s="36"/>
      <c r="X24" s="36"/>
      <c r="Y24" s="36"/>
      <c r="Z24" s="36">
        <f t="shared" si="9"/>
        <v>68055.583199999994</v>
      </c>
      <c r="AA24" s="36"/>
      <c r="AB24" s="37">
        <f t="shared" si="7"/>
        <v>142216.16639999999</v>
      </c>
      <c r="AC24" s="36">
        <f t="shared" si="4"/>
        <v>61868.711999999992</v>
      </c>
      <c r="AD24" s="38"/>
      <c r="AE24" s="38"/>
      <c r="AF24" s="38"/>
      <c r="AG24" s="38">
        <f t="shared" si="10"/>
        <v>61868.711999999992</v>
      </c>
      <c r="AH24" s="39">
        <f t="shared" si="5"/>
        <v>1706593.9967999998</v>
      </c>
      <c r="AI24" s="40">
        <f t="shared" si="6"/>
        <v>123737.42399999998</v>
      </c>
    </row>
    <row r="25" spans="1:35" s="4" customFormat="1" ht="13.8">
      <c r="A25" s="30">
        <v>14</v>
      </c>
      <c r="B25" s="43" t="s">
        <v>56</v>
      </c>
      <c r="C25" s="42" t="s">
        <v>42</v>
      </c>
      <c r="D25" s="32"/>
      <c r="E25" s="32">
        <v>1</v>
      </c>
      <c r="F25" s="47"/>
      <c r="G25" s="44" t="s">
        <v>59</v>
      </c>
      <c r="H25" s="44">
        <v>2.93</v>
      </c>
      <c r="I25" s="36">
        <f t="shared" si="0"/>
        <v>51852.210000000006</v>
      </c>
      <c r="J25" s="36"/>
      <c r="K25" s="36">
        <f t="shared" si="1"/>
        <v>51852.210000000006</v>
      </c>
      <c r="L25" s="45">
        <v>5309</v>
      </c>
      <c r="M25" s="46"/>
      <c r="N25" s="36"/>
      <c r="O25" s="36"/>
      <c r="P25" s="36"/>
      <c r="Q25" s="36"/>
      <c r="R25" s="36">
        <f t="shared" si="2"/>
        <v>5185.2210000000014</v>
      </c>
      <c r="S25" s="36"/>
      <c r="T25" s="36"/>
      <c r="U25" s="36"/>
      <c r="V25" s="36">
        <f t="shared" si="3"/>
        <v>10494.221000000001</v>
      </c>
      <c r="W25" s="36"/>
      <c r="X25" s="36"/>
      <c r="Y25" s="36"/>
      <c r="Z25" s="36">
        <f t="shared" si="9"/>
        <v>57037.431000000011</v>
      </c>
      <c r="AA25" s="36"/>
      <c r="AB25" s="37">
        <f t="shared" si="7"/>
        <v>119383.86200000002</v>
      </c>
      <c r="AC25" s="36">
        <f t="shared" si="4"/>
        <v>51852.210000000006</v>
      </c>
      <c r="AD25" s="38"/>
      <c r="AE25" s="38"/>
      <c r="AF25" s="38"/>
      <c r="AG25" s="38">
        <f t="shared" si="10"/>
        <v>51852.210000000006</v>
      </c>
      <c r="AH25" s="39">
        <f t="shared" si="5"/>
        <v>1432606.3440000003</v>
      </c>
      <c r="AI25" s="40">
        <f t="shared" si="6"/>
        <v>103704.42000000001</v>
      </c>
    </row>
    <row r="26" spans="1:35" s="4" customFormat="1" ht="13.8">
      <c r="A26" s="30">
        <v>15</v>
      </c>
      <c r="B26" s="43" t="s">
        <v>72</v>
      </c>
      <c r="C26" s="42" t="s">
        <v>42</v>
      </c>
      <c r="D26" s="32"/>
      <c r="E26" s="32">
        <v>1</v>
      </c>
      <c r="F26" s="47"/>
      <c r="G26" s="42" t="s">
        <v>82</v>
      </c>
      <c r="H26" s="44">
        <v>2.9</v>
      </c>
      <c r="I26" s="36">
        <f>17697*H26*E26</f>
        <v>51321.299999999996</v>
      </c>
      <c r="J26" s="36"/>
      <c r="K26" s="36">
        <f>I26+J26</f>
        <v>51321.299999999996</v>
      </c>
      <c r="L26" s="45">
        <v>5309</v>
      </c>
      <c r="M26" s="46"/>
      <c r="N26" s="36"/>
      <c r="O26" s="36"/>
      <c r="P26" s="36"/>
      <c r="Q26" s="36"/>
      <c r="R26" s="36">
        <f t="shared" si="2"/>
        <v>5132.13</v>
      </c>
      <c r="S26" s="36"/>
      <c r="T26" s="36"/>
      <c r="U26" s="36"/>
      <c r="V26" s="36">
        <f t="shared" si="3"/>
        <v>10441.130000000001</v>
      </c>
      <c r="W26" s="36"/>
      <c r="X26" s="36"/>
      <c r="Y26" s="36"/>
      <c r="Z26" s="36">
        <f t="shared" si="9"/>
        <v>56453.429999999993</v>
      </c>
      <c r="AA26" s="36"/>
      <c r="AB26" s="37">
        <f t="shared" si="7"/>
        <v>118215.85999999999</v>
      </c>
      <c r="AC26" s="36">
        <f t="shared" si="4"/>
        <v>51321.299999999996</v>
      </c>
      <c r="AD26" s="38"/>
      <c r="AE26" s="38"/>
      <c r="AF26" s="38"/>
      <c r="AG26" s="38">
        <f t="shared" si="10"/>
        <v>51321.299999999996</v>
      </c>
      <c r="AH26" s="39">
        <f t="shared" si="5"/>
        <v>1418590.3199999998</v>
      </c>
      <c r="AI26" s="40">
        <f t="shared" si="6"/>
        <v>102642.59999999999</v>
      </c>
    </row>
    <row r="27" spans="1:35" s="4" customFormat="1" ht="13.8">
      <c r="A27" s="48">
        <v>16</v>
      </c>
      <c r="B27" s="43" t="s">
        <v>56</v>
      </c>
      <c r="C27" s="42" t="s">
        <v>43</v>
      </c>
      <c r="D27" s="32"/>
      <c r="E27" s="32">
        <v>0.5</v>
      </c>
      <c r="F27" s="47"/>
      <c r="G27" s="42" t="s">
        <v>50</v>
      </c>
      <c r="H27" s="42">
        <v>2.84</v>
      </c>
      <c r="I27" s="36">
        <f>17697*H27*E27</f>
        <v>25129.739999999998</v>
      </c>
      <c r="J27" s="36"/>
      <c r="K27" s="36">
        <f>I27+J27</f>
        <v>25129.739999999998</v>
      </c>
      <c r="L27" s="45">
        <v>2655</v>
      </c>
      <c r="M27" s="46"/>
      <c r="N27" s="36"/>
      <c r="O27" s="36"/>
      <c r="P27" s="36"/>
      <c r="Q27" s="36"/>
      <c r="R27" s="36">
        <f t="shared" si="2"/>
        <v>2512.9740000000002</v>
      </c>
      <c r="S27" s="36"/>
      <c r="T27" s="36"/>
      <c r="U27" s="36"/>
      <c r="V27" s="36">
        <f t="shared" si="3"/>
        <v>5167.9740000000002</v>
      </c>
      <c r="W27" s="36"/>
      <c r="X27" s="36"/>
      <c r="Y27" s="36"/>
      <c r="Z27" s="36"/>
      <c r="AA27" s="36">
        <f>(K27+R27)*1</f>
        <v>27642.714</v>
      </c>
      <c r="AB27" s="37">
        <f t="shared" si="7"/>
        <v>57940.428</v>
      </c>
      <c r="AC27" s="36"/>
      <c r="AD27" s="38"/>
      <c r="AE27" s="38"/>
      <c r="AF27" s="38"/>
      <c r="AG27" s="38"/>
      <c r="AH27" s="39">
        <f t="shared" si="5"/>
        <v>695285.13599999994</v>
      </c>
      <c r="AI27" s="40"/>
    </row>
    <row r="28" spans="1:35" s="4" customFormat="1" ht="13.8">
      <c r="A28" s="48">
        <v>17</v>
      </c>
      <c r="B28" s="43" t="s">
        <v>57</v>
      </c>
      <c r="C28" s="42" t="s">
        <v>44</v>
      </c>
      <c r="D28" s="32"/>
      <c r="E28" s="32">
        <v>1</v>
      </c>
      <c r="F28" s="47"/>
      <c r="G28" s="42" t="s">
        <v>51</v>
      </c>
      <c r="H28" s="42">
        <v>2.81</v>
      </c>
      <c r="I28" s="36">
        <f>17697*H28*E28</f>
        <v>49728.57</v>
      </c>
      <c r="J28" s="36"/>
      <c r="K28" s="36">
        <f t="shared" si="1"/>
        <v>49728.57</v>
      </c>
      <c r="L28" s="42"/>
      <c r="M28" s="42">
        <v>20491</v>
      </c>
      <c r="N28" s="36">
        <v>13082</v>
      </c>
      <c r="O28" s="36"/>
      <c r="P28" s="36"/>
      <c r="Q28" s="36"/>
      <c r="R28" s="36">
        <f t="shared" si="2"/>
        <v>4972.857</v>
      </c>
      <c r="S28" s="36"/>
      <c r="T28" s="36"/>
      <c r="U28" s="36"/>
      <c r="V28" s="36">
        <f t="shared" si="3"/>
        <v>38545.857000000004</v>
      </c>
      <c r="W28" s="36"/>
      <c r="X28" s="36"/>
      <c r="Y28" s="36"/>
      <c r="Z28" s="36"/>
      <c r="AA28" s="36">
        <f t="shared" ref="AA28:AA35" si="11">(K28+R28)*1</f>
        <v>54701.426999999996</v>
      </c>
      <c r="AB28" s="37">
        <f>K28+V28+Z28+W28/2+AA28</f>
        <v>142975.85399999999</v>
      </c>
      <c r="AC28" s="36"/>
      <c r="AD28" s="38"/>
      <c r="AE28" s="38"/>
      <c r="AF28" s="38"/>
      <c r="AG28" s="38"/>
      <c r="AH28" s="39">
        <f t="shared" si="5"/>
        <v>1715710.2479999999</v>
      </c>
      <c r="AI28" s="40"/>
    </row>
    <row r="29" spans="1:35" s="4" customFormat="1" ht="13.8">
      <c r="A29" s="49">
        <v>18</v>
      </c>
      <c r="B29" s="43" t="s">
        <v>58</v>
      </c>
      <c r="C29" s="42" t="s">
        <v>44</v>
      </c>
      <c r="D29" s="32"/>
      <c r="E29" s="32">
        <v>1</v>
      </c>
      <c r="F29" s="32"/>
      <c r="G29" s="42" t="s">
        <v>51</v>
      </c>
      <c r="H29" s="42">
        <v>2.81</v>
      </c>
      <c r="I29" s="36">
        <f t="shared" si="0"/>
        <v>49728.57</v>
      </c>
      <c r="J29" s="36"/>
      <c r="K29" s="36">
        <f t="shared" si="1"/>
        <v>49728.57</v>
      </c>
      <c r="L29" s="42"/>
      <c r="M29" s="42">
        <v>20491</v>
      </c>
      <c r="N29" s="36">
        <v>13082</v>
      </c>
      <c r="O29" s="36"/>
      <c r="P29" s="36"/>
      <c r="Q29" s="36"/>
      <c r="R29" s="36">
        <f t="shared" si="2"/>
        <v>4972.857</v>
      </c>
      <c r="S29" s="36"/>
      <c r="T29" s="36"/>
      <c r="U29" s="36"/>
      <c r="V29" s="36">
        <f t="shared" si="3"/>
        <v>38545.857000000004</v>
      </c>
      <c r="W29" s="36"/>
      <c r="X29" s="36"/>
      <c r="Y29" s="36"/>
      <c r="Z29" s="36"/>
      <c r="AA29" s="36">
        <f t="shared" si="11"/>
        <v>54701.426999999996</v>
      </c>
      <c r="AB29" s="37">
        <f t="shared" si="7"/>
        <v>142975.85399999999</v>
      </c>
      <c r="AC29" s="36"/>
      <c r="AD29" s="38"/>
      <c r="AE29" s="38"/>
      <c r="AF29" s="38"/>
      <c r="AG29" s="38"/>
      <c r="AH29" s="39">
        <f t="shared" si="5"/>
        <v>1715710.2479999999</v>
      </c>
      <c r="AI29" s="40"/>
    </row>
    <row r="30" spans="1:35" s="4" customFormat="1" ht="13.8">
      <c r="A30" s="42">
        <v>19</v>
      </c>
      <c r="B30" s="43" t="s">
        <v>70</v>
      </c>
      <c r="C30" s="42" t="s">
        <v>44</v>
      </c>
      <c r="D30" s="50"/>
      <c r="E30" s="50">
        <v>1</v>
      </c>
      <c r="F30" s="50"/>
      <c r="G30" s="42" t="s">
        <v>51</v>
      </c>
      <c r="H30" s="42">
        <v>2.81</v>
      </c>
      <c r="I30" s="36">
        <f t="shared" si="0"/>
        <v>49728.57</v>
      </c>
      <c r="J30" s="36"/>
      <c r="K30" s="36">
        <f t="shared" si="1"/>
        <v>49728.57</v>
      </c>
      <c r="L30" s="42"/>
      <c r="M30" s="42">
        <v>20491</v>
      </c>
      <c r="N30" s="36">
        <v>13082</v>
      </c>
      <c r="O30" s="36"/>
      <c r="P30" s="36"/>
      <c r="Q30" s="36"/>
      <c r="R30" s="36">
        <f t="shared" si="2"/>
        <v>4972.857</v>
      </c>
      <c r="S30" s="36"/>
      <c r="T30" s="36"/>
      <c r="U30" s="36"/>
      <c r="V30" s="36">
        <f t="shared" si="3"/>
        <v>38545.857000000004</v>
      </c>
      <c r="W30" s="36"/>
      <c r="X30" s="36"/>
      <c r="Y30" s="36"/>
      <c r="Z30" s="36"/>
      <c r="AA30" s="36">
        <f t="shared" si="11"/>
        <v>54701.426999999996</v>
      </c>
      <c r="AB30" s="37">
        <f t="shared" si="7"/>
        <v>142975.85399999999</v>
      </c>
      <c r="AC30" s="36"/>
      <c r="AD30" s="38"/>
      <c r="AE30" s="38"/>
      <c r="AF30" s="38"/>
      <c r="AG30" s="38"/>
      <c r="AH30" s="39">
        <f t="shared" si="5"/>
        <v>1715710.2479999999</v>
      </c>
      <c r="AI30" s="40"/>
    </row>
    <row r="31" spans="1:35" s="4" customFormat="1" ht="13.8">
      <c r="A31" s="49">
        <v>20</v>
      </c>
      <c r="B31" s="43" t="s">
        <v>72</v>
      </c>
      <c r="C31" s="42" t="s">
        <v>45</v>
      </c>
      <c r="D31" s="50"/>
      <c r="E31" s="50">
        <v>0.5</v>
      </c>
      <c r="F31" s="50" t="s">
        <v>46</v>
      </c>
      <c r="G31" s="42" t="s">
        <v>47</v>
      </c>
      <c r="H31" s="42">
        <v>2.86</v>
      </c>
      <c r="I31" s="36">
        <f t="shared" si="0"/>
        <v>25306.71</v>
      </c>
      <c r="J31" s="36"/>
      <c r="K31" s="36">
        <f t="shared" si="1"/>
        <v>25306.71</v>
      </c>
      <c r="L31" s="36"/>
      <c r="M31" s="36"/>
      <c r="N31" s="36"/>
      <c r="O31" s="36"/>
      <c r="P31" s="36"/>
      <c r="Q31" s="36"/>
      <c r="R31" s="36">
        <f t="shared" si="2"/>
        <v>2530.6710000000003</v>
      </c>
      <c r="S31" s="36"/>
      <c r="T31" s="36"/>
      <c r="U31" s="36"/>
      <c r="V31" s="36">
        <f t="shared" si="3"/>
        <v>2530.6710000000003</v>
      </c>
      <c r="W31" s="36"/>
      <c r="X31" s="36"/>
      <c r="Y31" s="36"/>
      <c r="Z31" s="36"/>
      <c r="AA31" s="36">
        <f t="shared" si="11"/>
        <v>27837.381000000001</v>
      </c>
      <c r="AB31" s="37">
        <f t="shared" si="7"/>
        <v>55674.762000000002</v>
      </c>
      <c r="AC31" s="36"/>
      <c r="AD31" s="38"/>
      <c r="AE31" s="38"/>
      <c r="AF31" s="38"/>
      <c r="AG31" s="38"/>
      <c r="AH31" s="39">
        <f t="shared" si="5"/>
        <v>668097.14400000009</v>
      </c>
      <c r="AI31" s="40"/>
    </row>
    <row r="32" spans="1:35" s="4" customFormat="1" ht="13.8">
      <c r="A32" s="49">
        <v>21</v>
      </c>
      <c r="B32" s="51" t="s">
        <v>83</v>
      </c>
      <c r="C32" s="52" t="s">
        <v>60</v>
      </c>
      <c r="D32" s="53"/>
      <c r="E32" s="53">
        <v>1</v>
      </c>
      <c r="F32" s="53"/>
      <c r="G32" s="42" t="s">
        <v>47</v>
      </c>
      <c r="H32" s="42">
        <v>2.86</v>
      </c>
      <c r="I32" s="36">
        <f t="shared" si="0"/>
        <v>50613.42</v>
      </c>
      <c r="J32" s="36"/>
      <c r="K32" s="36">
        <f t="shared" si="1"/>
        <v>50613.42</v>
      </c>
      <c r="L32" s="36"/>
      <c r="M32" s="36"/>
      <c r="N32" s="36"/>
      <c r="O32" s="36"/>
      <c r="P32" s="36"/>
      <c r="Q32" s="36"/>
      <c r="R32" s="36">
        <f t="shared" si="2"/>
        <v>5061.3420000000006</v>
      </c>
      <c r="S32" s="36"/>
      <c r="T32" s="36"/>
      <c r="U32" s="36"/>
      <c r="V32" s="36">
        <f t="shared" si="3"/>
        <v>5061.3420000000006</v>
      </c>
      <c r="W32" s="36"/>
      <c r="X32" s="36"/>
      <c r="Y32" s="36"/>
      <c r="Z32" s="36"/>
      <c r="AA32" s="36">
        <f t="shared" si="11"/>
        <v>55674.762000000002</v>
      </c>
      <c r="AB32" s="37">
        <f t="shared" si="7"/>
        <v>111349.524</v>
      </c>
      <c r="AC32" s="36"/>
      <c r="AD32" s="38"/>
      <c r="AE32" s="38"/>
      <c r="AF32" s="38"/>
      <c r="AG32" s="38"/>
      <c r="AH32" s="39">
        <f t="shared" si="5"/>
        <v>1336194.2880000002</v>
      </c>
      <c r="AI32" s="40"/>
    </row>
    <row r="33" spans="1:37" s="4" customFormat="1" ht="13.8">
      <c r="A33" s="30">
        <v>22</v>
      </c>
      <c r="B33" s="43" t="s">
        <v>74</v>
      </c>
      <c r="C33" s="42" t="s">
        <v>39</v>
      </c>
      <c r="D33" s="32"/>
      <c r="E33" s="32">
        <v>0.05</v>
      </c>
      <c r="F33" s="42"/>
      <c r="G33" s="42" t="s">
        <v>47</v>
      </c>
      <c r="H33" s="42">
        <v>2.86</v>
      </c>
      <c r="I33" s="36">
        <f t="shared" ref="I33" si="12">17697*H33*E33</f>
        <v>2530.6710000000003</v>
      </c>
      <c r="J33" s="36"/>
      <c r="K33" s="36">
        <f t="shared" ref="K33" si="13">I33+J33</f>
        <v>2530.6710000000003</v>
      </c>
      <c r="L33" s="36"/>
      <c r="M33" s="36"/>
      <c r="N33" s="36"/>
      <c r="O33" s="36"/>
      <c r="P33" s="36"/>
      <c r="Q33" s="36"/>
      <c r="R33" s="36">
        <f t="shared" ref="R33:R34" si="14">K33*10%</f>
        <v>253.06710000000004</v>
      </c>
      <c r="S33" s="36"/>
      <c r="T33" s="36"/>
      <c r="U33" s="36"/>
      <c r="V33" s="36">
        <f t="shared" ref="V33:V34" si="15">L33+M33+N33+O33+P33+R33+U33+S33+T33</f>
        <v>253.06710000000004</v>
      </c>
      <c r="W33" s="36"/>
      <c r="X33" s="36"/>
      <c r="Y33" s="36"/>
      <c r="Z33" s="36"/>
      <c r="AA33" s="36">
        <f t="shared" si="11"/>
        <v>2783.7381000000005</v>
      </c>
      <c r="AB33" s="37">
        <f t="shared" si="7"/>
        <v>5567.476200000001</v>
      </c>
      <c r="AC33" s="36"/>
      <c r="AD33" s="38"/>
      <c r="AE33" s="38"/>
      <c r="AF33" s="38"/>
      <c r="AG33" s="38"/>
      <c r="AH33" s="39">
        <f t="shared" si="5"/>
        <v>66809.714400000012</v>
      </c>
      <c r="AI33" s="40"/>
    </row>
    <row r="34" spans="1:37" s="4" customFormat="1" ht="13.8">
      <c r="A34" s="48">
        <v>23</v>
      </c>
      <c r="B34" s="43" t="s">
        <v>74</v>
      </c>
      <c r="C34" s="42" t="s">
        <v>43</v>
      </c>
      <c r="D34" s="32"/>
      <c r="E34" s="32">
        <v>0.5</v>
      </c>
      <c r="F34" s="47"/>
      <c r="G34" s="42" t="s">
        <v>50</v>
      </c>
      <c r="H34" s="42">
        <v>2.84</v>
      </c>
      <c r="I34" s="36">
        <f>17697*H34*E34</f>
        <v>25129.739999999998</v>
      </c>
      <c r="J34" s="36"/>
      <c r="K34" s="36">
        <f>I34+J34</f>
        <v>25129.739999999998</v>
      </c>
      <c r="L34" s="45">
        <v>2655</v>
      </c>
      <c r="M34" s="46"/>
      <c r="N34" s="36"/>
      <c r="O34" s="36"/>
      <c r="P34" s="36"/>
      <c r="Q34" s="36"/>
      <c r="R34" s="36">
        <f t="shared" si="14"/>
        <v>2512.9740000000002</v>
      </c>
      <c r="S34" s="36"/>
      <c r="T34" s="36"/>
      <c r="U34" s="36"/>
      <c r="V34" s="36">
        <f t="shared" si="15"/>
        <v>5167.9740000000002</v>
      </c>
      <c r="W34" s="36"/>
      <c r="X34" s="36"/>
      <c r="Y34" s="36"/>
      <c r="Z34" s="36"/>
      <c r="AA34" s="36">
        <f t="shared" si="11"/>
        <v>27642.714</v>
      </c>
      <c r="AB34" s="37">
        <f t="shared" si="7"/>
        <v>57940.428</v>
      </c>
      <c r="AC34" s="36"/>
      <c r="AD34" s="38"/>
      <c r="AE34" s="38"/>
      <c r="AF34" s="38"/>
      <c r="AG34" s="38"/>
      <c r="AH34" s="39">
        <f t="shared" si="5"/>
        <v>695285.13599999994</v>
      </c>
      <c r="AI34" s="40"/>
    </row>
    <row r="35" spans="1:37" s="4" customFormat="1" ht="15" thickBot="1">
      <c r="A35" s="49">
        <v>24</v>
      </c>
      <c r="B35" s="43" t="s">
        <v>74</v>
      </c>
      <c r="C35" s="52" t="s">
        <v>75</v>
      </c>
      <c r="D35" s="53"/>
      <c r="E35" s="53">
        <v>1</v>
      </c>
      <c r="F35" s="53"/>
      <c r="G35" s="42" t="s">
        <v>50</v>
      </c>
      <c r="H35" s="42">
        <v>2.84</v>
      </c>
      <c r="I35" s="36">
        <f t="shared" si="0"/>
        <v>50259.479999999996</v>
      </c>
      <c r="J35" s="36"/>
      <c r="K35" s="36">
        <f t="shared" si="1"/>
        <v>50259.479999999996</v>
      </c>
      <c r="L35" s="45">
        <v>5309</v>
      </c>
      <c r="M35" s="46"/>
      <c r="N35" s="36"/>
      <c r="O35" s="36"/>
      <c r="P35" s="36"/>
      <c r="Q35" s="36"/>
      <c r="R35" s="36">
        <f t="shared" si="2"/>
        <v>5025.9480000000003</v>
      </c>
      <c r="S35" s="36"/>
      <c r="T35" s="36"/>
      <c r="U35" s="36"/>
      <c r="V35" s="36">
        <f t="shared" si="3"/>
        <v>10334.948</v>
      </c>
      <c r="W35" s="36"/>
      <c r="X35" s="36"/>
      <c r="Y35" s="36"/>
      <c r="Z35" s="36"/>
      <c r="AA35" s="36">
        <f t="shared" si="11"/>
        <v>55285.428</v>
      </c>
      <c r="AB35" s="37">
        <f t="shared" si="7"/>
        <v>115879.856</v>
      </c>
      <c r="AC35" s="36"/>
      <c r="AD35" s="38"/>
      <c r="AE35" s="38"/>
      <c r="AF35" s="38"/>
      <c r="AG35" s="38"/>
      <c r="AH35" s="39">
        <f t="shared" si="5"/>
        <v>1390558.2719999999</v>
      </c>
      <c r="AI35" s="40"/>
      <c r="AJ35" s="13">
        <f t="shared" ref="AJ35" si="16">AC35+AF35+AD35+AE35+AG35</f>
        <v>0</v>
      </c>
    </row>
    <row r="36" spans="1:37" s="4" customFormat="1" ht="14.4" thickBot="1">
      <c r="A36" s="54"/>
      <c r="B36" s="55" t="s">
        <v>24</v>
      </c>
      <c r="C36" s="55"/>
      <c r="D36" s="55"/>
      <c r="E36" s="84">
        <f>SUM(E13:E35)</f>
        <v>17.600000000000001</v>
      </c>
      <c r="F36" s="55"/>
      <c r="G36" s="55"/>
      <c r="H36" s="56"/>
      <c r="I36" s="57">
        <f>SUM(I13:I35)</f>
        <v>987935.02499999979</v>
      </c>
      <c r="J36" s="57">
        <f>SUM(J13:J35)</f>
        <v>40835.827499999999</v>
      </c>
      <c r="K36" s="57">
        <f>SUM(K13:K35)</f>
        <v>1028770.8524999997</v>
      </c>
      <c r="L36" s="57">
        <f>SUM(L13:L35)</f>
        <v>45657</v>
      </c>
      <c r="M36" s="57">
        <f>SUM(M13:M35)</f>
        <v>61473</v>
      </c>
      <c r="N36" s="57">
        <f>SUM(N28:N35)</f>
        <v>39246</v>
      </c>
      <c r="O36" s="57"/>
      <c r="P36" s="57"/>
      <c r="Q36" s="57">
        <f>SUM(Q13:Q35)</f>
        <v>16303.361250000002</v>
      </c>
      <c r="R36" s="57">
        <f>SUM(R13:R35)</f>
        <v>102877.08525000003</v>
      </c>
      <c r="S36" s="57"/>
      <c r="T36" s="57"/>
      <c r="U36" s="57"/>
      <c r="V36" s="57">
        <f t="shared" ref="V36:AH36" si="17">SUM(V13:V35)</f>
        <v>265556.44650000002</v>
      </c>
      <c r="W36" s="57">
        <f t="shared" si="17"/>
        <v>230096.39400000006</v>
      </c>
      <c r="X36" s="57">
        <f t="shared" si="17"/>
        <v>0</v>
      </c>
      <c r="Y36" s="57">
        <f t="shared" si="17"/>
        <v>108254.3187</v>
      </c>
      <c r="Z36" s="57">
        <f t="shared" si="17"/>
        <v>509492.20575000002</v>
      </c>
      <c r="AA36" s="57">
        <f t="shared" si="17"/>
        <v>413862.04200000002</v>
      </c>
      <c r="AB36" s="57">
        <f t="shared" si="17"/>
        <v>2556032.2594500002</v>
      </c>
      <c r="AC36" s="57">
        <f t="shared" si="17"/>
        <v>652532.63250000007</v>
      </c>
      <c r="AD36" s="57">
        <f t="shared" si="17"/>
        <v>209178.54000000004</v>
      </c>
      <c r="AE36" s="57">
        <f t="shared" si="17"/>
        <v>0</v>
      </c>
      <c r="AF36" s="57">
        <f t="shared" si="17"/>
        <v>171855.56699999995</v>
      </c>
      <c r="AG36" s="57">
        <f t="shared" si="17"/>
        <v>448353.495</v>
      </c>
      <c r="AH36" s="57">
        <f t="shared" si="17"/>
        <v>30672387.113400001</v>
      </c>
      <c r="AI36" s="40">
        <f>SUM(AI13:AI32)</f>
        <v>1481920.2344999998</v>
      </c>
    </row>
    <row r="37" spans="1:37" ht="16.2" thickBot="1">
      <c r="A37" s="54"/>
      <c r="B37" s="55" t="s">
        <v>24</v>
      </c>
      <c r="C37" s="55"/>
      <c r="D37" s="55"/>
      <c r="E37" s="84">
        <v>11.55</v>
      </c>
      <c r="F37" s="55"/>
      <c r="G37" s="55"/>
      <c r="H37" s="56"/>
      <c r="I37" s="6">
        <v>814372</v>
      </c>
      <c r="J37" s="6">
        <v>203593</v>
      </c>
      <c r="K37" s="59">
        <v>1017965</v>
      </c>
      <c r="L37" s="6"/>
      <c r="M37" s="6"/>
      <c r="N37" s="6"/>
      <c r="O37" s="6"/>
      <c r="P37" s="6"/>
      <c r="Q37" s="6"/>
      <c r="R37" s="59">
        <v>101796</v>
      </c>
      <c r="S37" s="59"/>
      <c r="T37" s="59">
        <v>450275</v>
      </c>
      <c r="U37" s="59">
        <v>82333</v>
      </c>
      <c r="V37" s="59">
        <v>578224</v>
      </c>
      <c r="W37" s="59">
        <v>1119761</v>
      </c>
      <c r="X37" s="59">
        <v>671857</v>
      </c>
      <c r="Y37" s="60"/>
      <c r="Z37" s="59"/>
      <c r="AA37" s="59"/>
      <c r="AB37" s="60">
        <v>3387806</v>
      </c>
      <c r="AC37" s="59">
        <v>1017965</v>
      </c>
      <c r="AD37" s="59">
        <v>1017965</v>
      </c>
      <c r="AF37" s="6"/>
      <c r="AG37" s="59">
        <v>610779</v>
      </c>
      <c r="AH37" s="6">
        <v>40653677</v>
      </c>
      <c r="AI37" s="61">
        <v>2646709</v>
      </c>
      <c r="AJ37" s="57"/>
      <c r="AK37" s="57">
        <v>41233706</v>
      </c>
    </row>
    <row r="38" spans="1:37" ht="14.4" thickBot="1">
      <c r="A38" s="54"/>
      <c r="B38" s="55" t="s">
        <v>24</v>
      </c>
      <c r="C38" s="55"/>
      <c r="D38" s="55"/>
      <c r="E38" s="84">
        <f>SUM(E36:E37)</f>
        <v>29.150000000000002</v>
      </c>
      <c r="F38" s="55"/>
      <c r="G38" s="55"/>
      <c r="H38" s="56"/>
      <c r="I38" s="57">
        <f t="shared" ref="I38:N38" si="18">SUM(I36:I37)</f>
        <v>1802307.0249999999</v>
      </c>
      <c r="J38" s="57">
        <f t="shared" si="18"/>
        <v>244428.82750000001</v>
      </c>
      <c r="K38" s="62">
        <f t="shared" si="18"/>
        <v>2046735.8524999996</v>
      </c>
      <c r="L38" s="57">
        <f t="shared" si="18"/>
        <v>45657</v>
      </c>
      <c r="M38" s="57">
        <f t="shared" si="18"/>
        <v>61473</v>
      </c>
      <c r="N38" s="57">
        <f t="shared" si="18"/>
        <v>39246</v>
      </c>
      <c r="O38" s="57"/>
      <c r="P38" s="57"/>
      <c r="Q38" s="57">
        <f>SUM(Q36:Q37)</f>
        <v>16303.361250000002</v>
      </c>
      <c r="R38" s="57">
        <f>SUM(R36:R37)</f>
        <v>204673.08525000003</v>
      </c>
      <c r="S38" s="57"/>
      <c r="T38" s="57">
        <f t="shared" ref="T38:AI38" si="19">SUM(T36:T37)</f>
        <v>450275</v>
      </c>
      <c r="U38" s="57">
        <f t="shared" si="19"/>
        <v>82333</v>
      </c>
      <c r="V38" s="57">
        <f t="shared" si="19"/>
        <v>843780.44650000008</v>
      </c>
      <c r="W38" s="57">
        <f t="shared" si="19"/>
        <v>1349857.3940000001</v>
      </c>
      <c r="X38" s="57">
        <f t="shared" si="19"/>
        <v>671857</v>
      </c>
      <c r="Y38" s="57">
        <f t="shared" si="19"/>
        <v>108254.3187</v>
      </c>
      <c r="Z38" s="57">
        <f t="shared" si="19"/>
        <v>509492.20575000002</v>
      </c>
      <c r="AA38" s="57">
        <f t="shared" si="19"/>
        <v>413862.04200000002</v>
      </c>
      <c r="AB38" s="57">
        <f t="shared" si="19"/>
        <v>5943838.2594499998</v>
      </c>
      <c r="AC38" s="57">
        <f t="shared" si="19"/>
        <v>1670497.6325000001</v>
      </c>
      <c r="AD38" s="57">
        <f t="shared" si="19"/>
        <v>1227143.54</v>
      </c>
      <c r="AE38" s="57">
        <f t="shared" si="19"/>
        <v>0</v>
      </c>
      <c r="AF38" s="57">
        <f t="shared" si="19"/>
        <v>171855.56699999995</v>
      </c>
      <c r="AG38" s="57">
        <f>SUM(AG36:AG37)</f>
        <v>1059132.4950000001</v>
      </c>
      <c r="AH38" s="57">
        <f t="shared" si="19"/>
        <v>71326064.113399997</v>
      </c>
      <c r="AI38" s="40">
        <f t="shared" si="19"/>
        <v>4128629.2344999998</v>
      </c>
    </row>
    <row r="39" spans="1:37" ht="13.8">
      <c r="A39" s="16"/>
      <c r="B39" s="16"/>
      <c r="C39" s="58"/>
      <c r="D39" s="58"/>
      <c r="E39" s="58"/>
      <c r="F39" s="16"/>
      <c r="G39" s="16"/>
      <c r="H39" s="16"/>
      <c r="I39" s="16"/>
      <c r="J39" s="16"/>
      <c r="K39" s="17"/>
      <c r="L39" s="16"/>
      <c r="M39" s="16"/>
      <c r="N39" s="16"/>
      <c r="O39" s="16"/>
      <c r="P39" s="16"/>
      <c r="Q39" s="16"/>
      <c r="R39" s="17" t="s">
        <v>79</v>
      </c>
      <c r="S39" s="17"/>
      <c r="T39" s="17"/>
      <c r="U39" s="17"/>
      <c r="V39" s="17"/>
      <c r="W39" s="17"/>
      <c r="X39" s="17"/>
      <c r="Y39" s="17"/>
      <c r="Z39" s="17"/>
      <c r="AA39" s="17"/>
      <c r="AB39" s="18"/>
      <c r="AC39" s="17"/>
      <c r="AD39" s="17"/>
      <c r="AE39" s="17"/>
      <c r="AF39" s="17"/>
      <c r="AG39" s="17"/>
      <c r="AH39" s="16"/>
      <c r="AI39" s="16"/>
    </row>
    <row r="40" spans="1:37" ht="13.8">
      <c r="A40" s="16"/>
      <c r="B40" s="16"/>
      <c r="C40" s="58"/>
      <c r="D40" s="58"/>
      <c r="E40" s="58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8"/>
      <c r="AC40" s="17"/>
      <c r="AD40" s="17"/>
      <c r="AE40" s="17"/>
      <c r="AF40" s="17"/>
      <c r="AG40" s="17"/>
      <c r="AH40" s="16"/>
      <c r="AI40" s="16"/>
    </row>
    <row r="41" spans="1:37" ht="13.2">
      <c r="A41" s="2"/>
      <c r="B41" s="2"/>
      <c r="C41" s="14"/>
      <c r="D41" s="14"/>
      <c r="E41" s="14"/>
      <c r="F41" s="2"/>
      <c r="G41" s="2"/>
      <c r="H41" s="2"/>
      <c r="I41" s="2"/>
      <c r="J41" s="2"/>
      <c r="K41" s="3"/>
      <c r="L41" s="2"/>
      <c r="M41" s="2"/>
      <c r="N41" s="2"/>
      <c r="O41" s="2"/>
      <c r="P41" s="2"/>
      <c r="Q41" s="2"/>
      <c r="R41" s="3"/>
      <c r="S41" s="3"/>
      <c r="T41" s="3"/>
      <c r="U41" s="3"/>
      <c r="V41" s="3"/>
      <c r="W41" s="3"/>
      <c r="X41" s="3"/>
      <c r="Y41" s="3"/>
      <c r="Z41" s="3"/>
      <c r="AA41" s="3"/>
      <c r="AB41" s="15"/>
      <c r="AC41" s="3"/>
      <c r="AD41" s="3"/>
      <c r="AE41" s="3"/>
      <c r="AF41" s="3"/>
      <c r="AG41" s="3"/>
      <c r="AH41" s="2"/>
      <c r="AI41" s="2"/>
    </row>
    <row r="42" spans="1:37">
      <c r="B42" s="7"/>
      <c r="C42" s="9"/>
      <c r="D42" s="10"/>
      <c r="E42" s="11"/>
    </row>
    <row r="43" spans="1:37">
      <c r="C43" s="8"/>
      <c r="D43" s="8"/>
      <c r="E43" s="8"/>
    </row>
    <row r="44" spans="1:37">
      <c r="C44" s="8"/>
      <c r="D44" s="8"/>
      <c r="E44" s="8"/>
    </row>
  </sheetData>
  <mergeCells count="22">
    <mergeCell ref="A7:K7"/>
    <mergeCell ref="A8:K8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V10"/>
    <mergeCell ref="Z10:Z12"/>
    <mergeCell ref="AC10:AC12"/>
    <mergeCell ref="AG10:AG12"/>
    <mergeCell ref="AH10:AH12"/>
    <mergeCell ref="N11:O11"/>
    <mergeCell ref="V11:V12"/>
    <mergeCell ref="AB10:AB12"/>
    <mergeCell ref="AA10:AA12"/>
  </mergeCells>
  <pageMargins left="0.31496062992125984" right="0.19685039370078741" top="0.39370078740157483" bottom="0.39370078740157483" header="0.31496062992125984" footer="0.31496062992125984"/>
  <pageSetup paperSize="9" scale="45" pageOrder="overThenDown" orientation="landscape" r:id="rId1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АДМ.ХОЗ</vt:lpstr>
      <vt:lpstr>АДМ.ХОЗ!Заголовки_для_печати</vt:lpstr>
      <vt:lpstr>АДМ.ХОЗ!Область_печати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Пользователь</cp:lastModifiedBy>
  <cp:lastPrinted>2025-02-26T14:01:41Z</cp:lastPrinted>
  <dcterms:created xsi:type="dcterms:W3CDTF">2018-09-17T05:19:56Z</dcterms:created>
  <dcterms:modified xsi:type="dcterms:W3CDTF">2025-03-28T09:38:03Z</dcterms:modified>
</cp:coreProperties>
</file>